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" yWindow="45" windowWidth="14655" windowHeight="9900" firstSheet="13" activeTab="19"/>
  </bookViews>
  <sheets>
    <sheet name="LT1; UKT, Sporta iela " sheetId="2" r:id="rId1"/>
    <sheet name="LT2; UKT, Avotu iela " sheetId="3" r:id="rId2"/>
    <sheet name="LT3; UKT, Meža iela " sheetId="4" r:id="rId3"/>
    <sheet name="LT4; UKT, Rožu iela " sheetId="5" r:id="rId4"/>
    <sheet name="LT5; VST, Sporta iela " sheetId="6" r:id="rId5"/>
    <sheet name="LT6; VST, Meža iela " sheetId="7" r:id="rId6"/>
    <sheet name="LT7; VST, Pumpura iela " sheetId="8" r:id="rId7"/>
    <sheet name="LT8; VST, Avotu iela " sheetId="9" r:id="rId8"/>
    <sheet name="LT9; VST, Rožu iela " sheetId="10" r:id="rId9"/>
    <sheet name="LT10; ELT, Sporta iela " sheetId="11" r:id="rId10"/>
    <sheet name="LT11; ELT, Meža iela " sheetId="13" r:id="rId11"/>
    <sheet name="LT12; ELT, Pumpura iela " sheetId="14" r:id="rId12"/>
    <sheet name="LT13; ELT, Avotu iela " sheetId="15" r:id="rId13"/>
    <sheet name="LT14; ELT, Rožu iela " sheetId="16" r:id="rId14"/>
    <sheet name="LT15; CD, Sporta iela " sheetId="17" r:id="rId15"/>
    <sheet name="LT16; CD, Meža iela 1 " sheetId="18" r:id="rId16"/>
    <sheet name="LT17; CD, Meža iela 2" sheetId="19" r:id="rId17"/>
    <sheet name="LT18; CD, Avotu iela" sheetId="20" r:id="rId18"/>
    <sheet name="LT19; CD, Pumpura iela" sheetId="21" r:id="rId19"/>
    <sheet name="LT20; CD, Rožu iela" sheetId="22" r:id="rId20"/>
  </sheets>
  <externalReferences>
    <externalReference r:id="rId21"/>
  </externalReferences>
  <definedNames>
    <definedName name="_xlnm.Print_Area" localSheetId="0">'LT1; UKT, Sporta iela '!$A$2:$Q$101</definedName>
    <definedName name="_xlnm.Print_Area" localSheetId="9">'LT10; ELT, Sporta iela '!$A$2:$Q$77</definedName>
    <definedName name="_xlnm.Print_Area" localSheetId="10">'LT11; ELT, Meža iela '!$A$2:$R$79</definedName>
    <definedName name="_xlnm.Print_Area" localSheetId="11">'LT12; ELT, Pumpura iela '!$A$2:$Q$75</definedName>
    <definedName name="_xlnm.Print_Area" localSheetId="12">'LT13; ELT, Avotu iela '!$A$2:$Q$80</definedName>
    <definedName name="_xlnm.Print_Area" localSheetId="13">'LT14; ELT, Rožu iela '!$A$2:$Q$78</definedName>
    <definedName name="_xlnm.Print_Area" localSheetId="14">'LT15; CD, Sporta iela '!$A$2:$Q$91</definedName>
    <definedName name="_xlnm.Print_Area" localSheetId="15">'LT16; CD, Meža iela 1 '!$A$2:$Q$87</definedName>
    <definedName name="_xlnm.Print_Area" localSheetId="16">'LT17; CD, Meža iela 2'!$A$2:$Q$85</definedName>
    <definedName name="_xlnm.Print_Area" localSheetId="17">'LT18; CD, Avotu iela'!$A$2:$Q$87</definedName>
    <definedName name="_xlnm.Print_Area" localSheetId="18">'LT19; CD, Pumpura iela'!$A$2:$Q$86</definedName>
    <definedName name="_xlnm.Print_Area" localSheetId="1">'LT2; UKT, Avotu iela '!$A$2:$Q$101</definedName>
    <definedName name="_xlnm.Print_Area" localSheetId="19">'LT20; CD, Rožu iela'!$A$2:$Q$72</definedName>
    <definedName name="_xlnm.Print_Area" localSheetId="2">'LT3; UKT, Meža iela '!$A$2:$Q$93</definedName>
    <definedName name="_xlnm.Print_Area" localSheetId="3">'LT4; UKT, Rožu iela '!$A$2:$Q$107</definedName>
    <definedName name="_xlnm.Print_Area" localSheetId="4">'LT5; VST, Sporta iela '!$A$2:$O$99</definedName>
    <definedName name="_xlnm.Print_Area" localSheetId="5">'LT6; VST, Meža iela '!$A$2:$O$98</definedName>
    <definedName name="_xlnm.Print_Area" localSheetId="6">'LT7; VST, Pumpura iela '!$A$2:$D$66</definedName>
    <definedName name="_xlnm.Print_Area" localSheetId="7">'LT8; VST, Avotu iela '!$A$2:$O$57</definedName>
    <definedName name="_xlnm.Print_Area" localSheetId="8">'LT9; VST, Rožu iela '!$A$2:$O$63</definedName>
    <definedName name="_xlnm.Print_Titles" localSheetId="0">'LT1; UKT, Sporta iela '!$12:$12</definedName>
    <definedName name="_xlnm.Print_Titles" localSheetId="9">'LT10; ELT, Sporta iela '!$12:$12</definedName>
    <definedName name="_xlnm.Print_Titles" localSheetId="10">'LT11; ELT, Meža iela '!$12:$12</definedName>
    <definedName name="_xlnm.Print_Titles" localSheetId="12">'LT13; ELT, Avotu iela '!$12:$12</definedName>
    <definedName name="_xlnm.Print_Titles" localSheetId="13">'LT14; ELT, Rožu iela '!$12:$12</definedName>
    <definedName name="_xlnm.Print_Titles" localSheetId="14">'LT15; CD, Sporta iela '!$12:$12</definedName>
    <definedName name="_xlnm.Print_Titles" localSheetId="15">'LT16; CD, Meža iela 1 '!$12:$12</definedName>
    <definedName name="_xlnm.Print_Titles" localSheetId="16">'LT17; CD, Meža iela 2'!$12:$12</definedName>
    <definedName name="_xlnm.Print_Titles" localSheetId="17">'LT18; CD, Avotu iela'!$12:$12</definedName>
    <definedName name="_xlnm.Print_Titles" localSheetId="18">'LT19; CD, Pumpura iela'!$10:$12</definedName>
    <definedName name="_xlnm.Print_Titles" localSheetId="1">'LT2; UKT, Avotu iela '!$12:$12</definedName>
    <definedName name="_xlnm.Print_Titles" localSheetId="19">'LT20; CD, Rožu iela'!$10:$12</definedName>
    <definedName name="_xlnm.Print_Titles" localSheetId="2">'LT3; UKT, Meža iela '!$12:$12</definedName>
    <definedName name="_xlnm.Print_Titles" localSheetId="3">'LT4; UKT, Rožu iela '!$12:$12</definedName>
    <definedName name="_xlnm.Print_Titles" localSheetId="4">'LT5; VST, Sporta iela '!$10:$12</definedName>
    <definedName name="_xlnm.Print_Titles" localSheetId="6">'LT7; VST, Pumpura iela '!$10:$12</definedName>
    <definedName name="_xlnm.Print_Titles" localSheetId="7">'LT8; VST, Avotu iela '!$10:$12</definedName>
    <definedName name="_xlnm.Print_Titles" localSheetId="8">'LT9; VST, Rožu iela '!$10:$12</definedName>
  </definedNames>
  <calcPr calcId="145621"/>
</workbook>
</file>

<file path=xl/calcChain.xml><?xml version="1.0" encoding="utf-8"?>
<calcChain xmlns="http://schemas.openxmlformats.org/spreadsheetml/2006/main">
  <c r="D32" i="22" l="1"/>
  <c r="D41" i="21"/>
  <c r="D40" i="20"/>
  <c r="D42" i="19"/>
  <c r="D37" i="17"/>
  <c r="D40" i="18"/>
  <c r="D56" i="17"/>
  <c r="D55" i="18"/>
  <c r="D54" i="19"/>
  <c r="D43" i="22"/>
  <c r="D55" i="21"/>
  <c r="D54" i="20"/>
  <c r="D20" i="22"/>
  <c r="O21" i="20" l="1"/>
  <c r="D48" i="16"/>
  <c r="D48" i="15"/>
  <c r="D47" i="14"/>
  <c r="D49" i="13"/>
  <c r="D33" i="16" l="1"/>
  <c r="D32" i="16"/>
  <c r="D29" i="16"/>
  <c r="D27" i="16"/>
  <c r="D25" i="16"/>
  <c r="D24" i="16"/>
  <c r="D16" i="16"/>
  <c r="D20" i="15"/>
  <c r="D19" i="15"/>
  <c r="D18" i="15"/>
  <c r="D19" i="14"/>
  <c r="D18" i="14"/>
  <c r="D16" i="14"/>
  <c r="D33" i="13"/>
  <c r="D32" i="13"/>
  <c r="D29" i="13"/>
  <c r="D27" i="13"/>
  <c r="D25" i="13"/>
  <c r="D24" i="13"/>
  <c r="D20" i="13"/>
  <c r="D19" i="13"/>
  <c r="D18" i="13"/>
  <c r="D16" i="13"/>
  <c r="D34" i="22"/>
  <c r="D29" i="22"/>
  <c r="D38" i="21"/>
  <c r="D33" i="21"/>
  <c r="D37" i="20"/>
  <c r="D32" i="20"/>
  <c r="D39" i="19"/>
  <c r="D33" i="19"/>
  <c r="D37" i="18"/>
  <c r="D32" i="18"/>
  <c r="D90" i="18" s="1"/>
  <c r="D39" i="17"/>
  <c r="D34" i="17"/>
  <c r="D94" i="17" s="1"/>
  <c r="E74" i="22" s="1"/>
  <c r="D75" i="22"/>
  <c r="D74" i="22"/>
  <c r="D89" i="21"/>
  <c r="D88" i="21"/>
  <c r="D90" i="20"/>
  <c r="D89" i="20"/>
  <c r="D89" i="19"/>
  <c r="D88" i="19"/>
  <c r="D91" i="18"/>
  <c r="D95" i="17"/>
  <c r="E75" i="22" s="1"/>
  <c r="D32" i="11"/>
  <c r="D31" i="11"/>
  <c r="D28" i="11"/>
  <c r="D26" i="11"/>
  <c r="D24" i="11"/>
  <c r="D23" i="11"/>
  <c r="D19" i="11"/>
  <c r="D18" i="11"/>
  <c r="D16" i="11"/>
  <c r="M59" i="10" l="1"/>
  <c r="M53" i="9"/>
  <c r="L53" i="9"/>
  <c r="L55" i="9" s="1"/>
  <c r="K94" i="7"/>
  <c r="M62" i="8"/>
  <c r="L62" i="8"/>
  <c r="L64" i="8" s="1"/>
  <c r="O95" i="6"/>
  <c r="L95" i="6"/>
  <c r="M95" i="6"/>
  <c r="M96" i="6" s="1"/>
  <c r="N95" i="6"/>
  <c r="N97" i="6" s="1"/>
  <c r="K95" i="6"/>
  <c r="L97" i="6"/>
  <c r="K97" i="6"/>
  <c r="L59" i="10" l="1"/>
  <c r="L61" i="10" s="1"/>
  <c r="K59" i="10"/>
  <c r="K61" i="10" s="1"/>
  <c r="M60" i="10"/>
  <c r="O60" i="10" s="1"/>
  <c r="K53" i="9"/>
  <c r="K55" i="9" s="1"/>
  <c r="M54" i="9"/>
  <c r="O54" i="9" s="1"/>
  <c r="N62" i="8"/>
  <c r="N64" i="8" s="1"/>
  <c r="K62" i="8"/>
  <c r="K64" i="8" s="1"/>
  <c r="L94" i="7"/>
  <c r="L96" i="7" s="1"/>
  <c r="M94" i="7"/>
  <c r="M95" i="7" s="1"/>
  <c r="O95" i="7" s="1"/>
  <c r="K96" i="7"/>
  <c r="M63" i="8"/>
  <c r="O63" i="8" s="1"/>
  <c r="O96" i="6"/>
  <c r="O97" i="6" s="1"/>
  <c r="F6" i="6" s="1"/>
  <c r="N59" i="10" l="1"/>
  <c r="N61" i="10" s="1"/>
  <c r="O59" i="10"/>
  <c r="O61" i="10" s="1"/>
  <c r="F6" i="10" s="1"/>
  <c r="M61" i="10"/>
  <c r="O53" i="9"/>
  <c r="N53" i="9"/>
  <c r="N55" i="9" s="1"/>
  <c r="O55" i="9"/>
  <c r="F6" i="9" s="1"/>
  <c r="M55" i="9"/>
  <c r="O62" i="8"/>
  <c r="O64" i="8" s="1"/>
  <c r="F6" i="8" s="1"/>
  <c r="O94" i="7"/>
  <c r="O96" i="7" s="1"/>
  <c r="F6" i="7" s="1"/>
  <c r="N94" i="7"/>
  <c r="N96" i="7" s="1"/>
  <c r="M96" i="7"/>
  <c r="M64" i="8"/>
  <c r="M97" i="6"/>
  <c r="O59" i="20" l="1"/>
  <c r="O60" i="20" l="1"/>
  <c r="O48" i="20" l="1"/>
  <c r="C87" i="18"/>
  <c r="C86" i="18"/>
  <c r="C85" i="19"/>
  <c r="C84" i="19"/>
  <c r="C86" i="20"/>
  <c r="C85" i="20"/>
  <c r="C86" i="21"/>
  <c r="C85" i="21"/>
  <c r="C72" i="22"/>
  <c r="C71" i="22"/>
  <c r="C83" i="21"/>
  <c r="C83" i="20"/>
  <c r="O26" i="20"/>
  <c r="C82" i="19"/>
  <c r="K66" i="19"/>
  <c r="M66" i="19"/>
  <c r="C84" i="18"/>
  <c r="K68" i="18"/>
  <c r="K70" i="18" s="1"/>
  <c r="C78" i="16"/>
  <c r="C77" i="16"/>
  <c r="C80" i="15"/>
  <c r="C79" i="15"/>
  <c r="C75" i="14"/>
  <c r="C74" i="14"/>
  <c r="C79" i="13"/>
  <c r="C78" i="13"/>
  <c r="K67" i="20"/>
  <c r="K69" i="20" s="1"/>
  <c r="K68" i="19"/>
  <c r="C88" i="17"/>
  <c r="D28" i="16"/>
  <c r="D26" i="16"/>
  <c r="C75" i="16"/>
  <c r="C77" i="15"/>
  <c r="D28" i="15"/>
  <c r="D26" i="15"/>
  <c r="C72" i="14"/>
  <c r="D27" i="14"/>
  <c r="D25" i="14"/>
  <c r="D28" i="13"/>
  <c r="D26" i="13"/>
  <c r="C76" i="13"/>
  <c r="D27" i="11"/>
  <c r="D25" i="11"/>
  <c r="C74" i="11"/>
  <c r="F1" i="7"/>
  <c r="F1" i="8"/>
  <c r="B8" i="10"/>
  <c r="B7" i="10"/>
  <c r="B6" i="10"/>
  <c r="B8" i="9"/>
  <c r="B7" i="9"/>
  <c r="B6" i="9"/>
  <c r="B8" i="8"/>
  <c r="B7" i="8"/>
  <c r="B6" i="8"/>
  <c r="B8" i="7"/>
  <c r="B7" i="7"/>
  <c r="B6" i="7"/>
  <c r="B8" i="6"/>
  <c r="B6" i="6"/>
  <c r="B7" i="6"/>
  <c r="B6" i="5"/>
  <c r="B7" i="5"/>
  <c r="B8" i="5"/>
  <c r="C107" i="5"/>
  <c r="C106" i="5"/>
  <c r="C104" i="5"/>
  <c r="D30" i="4"/>
  <c r="C93" i="4"/>
  <c r="C92" i="4"/>
  <c r="C90" i="4"/>
  <c r="M74" i="4"/>
  <c r="M75" i="4" s="1"/>
  <c r="O75" i="4" s="1"/>
  <c r="D32" i="3"/>
  <c r="C101" i="3"/>
  <c r="C100" i="3"/>
  <c r="C98" i="3"/>
  <c r="M82" i="3"/>
  <c r="D55" i="2"/>
  <c r="C101" i="2"/>
  <c r="C100" i="2"/>
  <c r="C98" i="2"/>
  <c r="C69" i="22" s="1"/>
  <c r="K82" i="2"/>
  <c r="K84" i="2" s="1"/>
  <c r="K88" i="5"/>
  <c r="K90" i="5" s="1"/>
  <c r="K74" i="4"/>
  <c r="K82" i="3"/>
  <c r="K84" i="3" s="1"/>
  <c r="M59" i="16"/>
  <c r="M83" i="3" l="1"/>
  <c r="O83" i="3" s="1"/>
  <c r="K72" i="17"/>
  <c r="K74" i="17" s="1"/>
  <c r="K59" i="16"/>
  <c r="K61" i="16" s="1"/>
  <c r="K56" i="14"/>
  <c r="K58" i="14" s="1"/>
  <c r="M67" i="20"/>
  <c r="M72" i="17"/>
  <c r="M73" i="17" s="1"/>
  <c r="O73" i="17" s="1"/>
  <c r="M67" i="19"/>
  <c r="O67" i="19" s="1"/>
  <c r="M60" i="16"/>
  <c r="O60" i="16" s="1"/>
  <c r="M60" i="13"/>
  <c r="K60" i="13"/>
  <c r="K62" i="13" s="1"/>
  <c r="M61" i="13"/>
  <c r="O61" i="13" s="1"/>
  <c r="M68" i="20"/>
  <c r="O68" i="20" s="1"/>
  <c r="M68" i="18"/>
  <c r="M82" i="2"/>
  <c r="M76" i="4"/>
  <c r="M88" i="5"/>
  <c r="M58" i="11"/>
  <c r="K58" i="11"/>
  <c r="K60" i="11" s="1"/>
  <c r="K61" i="15"/>
  <c r="K63" i="15" s="1"/>
  <c r="O23" i="20"/>
  <c r="O40" i="20"/>
  <c r="O17" i="20"/>
  <c r="O16" i="20"/>
  <c r="O34" i="20"/>
  <c r="O44" i="20"/>
  <c r="K76" i="4"/>
  <c r="O62" i="20"/>
  <c r="O20" i="20"/>
  <c r="M56" i="14"/>
  <c r="O43" i="20"/>
  <c r="O50" i="20"/>
  <c r="O52" i="20"/>
  <c r="O57" i="20"/>
  <c r="O22" i="20"/>
  <c r="O41" i="20"/>
  <c r="O63" i="20"/>
  <c r="O39" i="20"/>
  <c r="K53" i="22"/>
  <c r="K55" i="22" s="1"/>
  <c r="M53" i="22"/>
  <c r="M68" i="21"/>
  <c r="K68" i="21"/>
  <c r="K70" i="21" s="1"/>
  <c r="M83" i="2" l="1"/>
  <c r="O83" i="2" s="1"/>
  <c r="M84" i="3"/>
  <c r="M89" i="5"/>
  <c r="O89" i="5" s="1"/>
  <c r="M54" i="22"/>
  <c r="O54" i="22" s="1"/>
  <c r="M68" i="19"/>
  <c r="M61" i="16"/>
  <c r="M57" i="14"/>
  <c r="O57" i="14" s="1"/>
  <c r="M62" i="13"/>
  <c r="M59" i="11"/>
  <c r="O59" i="11" s="1"/>
  <c r="N88" i="5"/>
  <c r="N90" i="5" s="1"/>
  <c r="M69" i="21"/>
  <c r="O69" i="21" s="1"/>
  <c r="O54" i="20"/>
  <c r="M69" i="20"/>
  <c r="M69" i="18"/>
  <c r="O69" i="18" s="1"/>
  <c r="M74" i="17"/>
  <c r="N72" i="17"/>
  <c r="N74" i="17" s="1"/>
  <c r="O18" i="20"/>
  <c r="N59" i="16"/>
  <c r="N61" i="16" s="1"/>
  <c r="O35" i="20"/>
  <c r="O65" i="20"/>
  <c r="O51" i="20"/>
  <c r="O49" i="20"/>
  <c r="O29" i="20"/>
  <c r="M61" i="15"/>
  <c r="L59" i="16"/>
  <c r="L61" i="16" s="1"/>
  <c r="O58" i="11"/>
  <c r="L58" i="11"/>
  <c r="L60" i="11" s="1"/>
  <c r="L88" i="5"/>
  <c r="L90" i="5" s="1"/>
  <c r="L74" i="4"/>
  <c r="N74" i="4"/>
  <c r="N82" i="3"/>
  <c r="N84" i="3" s="1"/>
  <c r="L82" i="3"/>
  <c r="L84" i="3" s="1"/>
  <c r="O82" i="3"/>
  <c r="N82" i="2"/>
  <c r="N84" i="2" s="1"/>
  <c r="L82" i="2"/>
  <c r="L84" i="2" s="1"/>
  <c r="L61" i="15"/>
  <c r="L63" i="15" s="1"/>
  <c r="N61" i="15"/>
  <c r="N63" i="15" s="1"/>
  <c r="L56" i="14"/>
  <c r="L58" i="14" s="1"/>
  <c r="N56" i="14"/>
  <c r="N58" i="14" s="1"/>
  <c r="L60" i="13"/>
  <c r="L62" i="13" s="1"/>
  <c r="N60" i="13"/>
  <c r="N62" i="13" s="1"/>
  <c r="L72" i="17"/>
  <c r="L74" i="17" s="1"/>
  <c r="L68" i="18"/>
  <c r="L70" i="18" s="1"/>
  <c r="L66" i="19"/>
  <c r="L68" i="19" s="1"/>
  <c r="N66" i="19"/>
  <c r="N68" i="19" s="1"/>
  <c r="O56" i="20"/>
  <c r="O47" i="20"/>
  <c r="O38" i="20"/>
  <c r="O33" i="20"/>
  <c r="O28" i="20"/>
  <c r="N67" i="20"/>
  <c r="N69" i="20" s="1"/>
  <c r="O37" i="20"/>
  <c r="O32" i="20"/>
  <c r="O27" i="20"/>
  <c r="L67" i="20"/>
  <c r="L69" i="20" s="1"/>
  <c r="O15" i="20"/>
  <c r="O24" i="20"/>
  <c r="L53" i="22"/>
  <c r="L55" i="22" s="1"/>
  <c r="N53" i="22"/>
  <c r="N55" i="22" s="1"/>
  <c r="L68" i="21"/>
  <c r="L70" i="21" s="1"/>
  <c r="M84" i="2" l="1"/>
  <c r="M90" i="5"/>
  <c r="N58" i="11"/>
  <c r="N60" i="11" s="1"/>
  <c r="M55" i="22"/>
  <c r="M62" i="15"/>
  <c r="O62" i="15" s="1"/>
  <c r="M58" i="14"/>
  <c r="M60" i="11"/>
  <c r="M70" i="21"/>
  <c r="N68" i="18"/>
  <c r="N70" i="18" s="1"/>
  <c r="M70" i="18"/>
  <c r="N76" i="4"/>
  <c r="O60" i="11"/>
  <c r="H6" i="11" s="1"/>
  <c r="O82" i="2"/>
  <c r="O84" i="2" s="1"/>
  <c r="H6" i="2" s="1"/>
  <c r="O59" i="16"/>
  <c r="L76" i="4"/>
  <c r="O88" i="5"/>
  <c r="O90" i="5" s="1"/>
  <c r="H6" i="5" s="1"/>
  <c r="O74" i="4"/>
  <c r="O84" i="3"/>
  <c r="H6" i="3" s="1"/>
  <c r="O61" i="15"/>
  <c r="O56" i="14"/>
  <c r="O60" i="13"/>
  <c r="O72" i="17"/>
  <c r="O68" i="18"/>
  <c r="O66" i="19"/>
  <c r="O67" i="20"/>
  <c r="O53" i="22"/>
  <c r="N68" i="21"/>
  <c r="N70" i="21" s="1"/>
  <c r="O68" i="21"/>
  <c r="O70" i="21" s="1"/>
  <c r="H6" i="21" s="1"/>
  <c r="M63" i="15" l="1"/>
  <c r="O61" i="16"/>
  <c r="H6" i="16" s="1"/>
  <c r="O76" i="4"/>
  <c r="H6" i="4" s="1"/>
  <c r="O63" i="15"/>
  <c r="H6" i="15" s="1"/>
  <c r="O58" i="14"/>
  <c r="H6" i="14" s="1"/>
  <c r="O62" i="13"/>
  <c r="H6" i="13" s="1"/>
  <c r="O74" i="17"/>
  <c r="H6" i="17" s="1"/>
  <c r="O70" i="18"/>
  <c r="H6" i="18" s="1"/>
  <c r="O68" i="19"/>
  <c r="H6" i="19" s="1"/>
  <c r="O69" i="20"/>
  <c r="H6" i="20" s="1"/>
  <c r="O55" i="22"/>
  <c r="H6" i="22" s="1"/>
</calcChain>
</file>

<file path=xl/sharedStrings.xml><?xml version="1.0" encoding="utf-8"?>
<sst xmlns="http://schemas.openxmlformats.org/spreadsheetml/2006/main" count="3796" uniqueCount="1316">
  <si>
    <t>Objekta nosaukums</t>
  </si>
  <si>
    <t>Objekta adrese</t>
  </si>
  <si>
    <t>Pasūtītājs</t>
  </si>
  <si>
    <t>Līguma Nr.</t>
  </si>
  <si>
    <t>Tāmes izmaksas:</t>
  </si>
  <si>
    <t>Tāme sastādīta:</t>
  </si>
  <si>
    <t>Nr.</t>
  </si>
  <si>
    <t>Darbu un izdevumu nosaukums</t>
  </si>
  <si>
    <t>Mērv.</t>
  </si>
  <si>
    <t>Daudz.</t>
  </si>
  <si>
    <t>Vienības izmaksa</t>
  </si>
  <si>
    <t>Kopējā izmaksa</t>
  </si>
  <si>
    <t>Laika norm. c/h</t>
  </si>
  <si>
    <t>Darba samaksas likme (Ls/h)</t>
  </si>
  <si>
    <t>Darba alga Ls/h</t>
  </si>
  <si>
    <t>Materiāli     Ls</t>
  </si>
  <si>
    <t>Mehānismi Ls</t>
  </si>
  <si>
    <t>Kopā           Ls</t>
  </si>
  <si>
    <t>Darbietilpība (c/h)</t>
  </si>
  <si>
    <t>Darba alga Ls</t>
  </si>
  <si>
    <t>Materiāli        Ls</t>
  </si>
  <si>
    <t>Kopā        Ls</t>
  </si>
  <si>
    <t>1. Demontāžas un sagatavošanās darbi</t>
  </si>
  <si>
    <t>Sagatavošanās darbi</t>
  </si>
  <si>
    <t>4.001</t>
  </si>
  <si>
    <t>Būvlaukuma mobilizācija</t>
  </si>
  <si>
    <t>kompl</t>
  </si>
  <si>
    <t>4.002</t>
  </si>
  <si>
    <t>Ūdensvada trases un pievienojuma vietu nospraušana</t>
  </si>
  <si>
    <t>m</t>
  </si>
  <si>
    <t>4.003</t>
  </si>
  <si>
    <t>Satiksmes organizācija būvdarbu laikā</t>
  </si>
  <si>
    <t>Demontāžas darbi</t>
  </si>
  <si>
    <t>4.004</t>
  </si>
  <si>
    <t>Ūdensvada dz/b skataku h vid. 2m demontāža, tajā skaitā arī veidgabalu demontēšana aizvešana (līdz 2km uz pasūtītāja atbērtni), kā arī akas vietas aizbēršana ar grunti</t>
  </si>
  <si>
    <t>gb</t>
  </si>
  <si>
    <t>vieta</t>
  </si>
  <si>
    <t>m³</t>
  </si>
  <si>
    <t>Ūdensvada ≤Ø100mm demontāža</t>
  </si>
  <si>
    <t>4.008</t>
  </si>
  <si>
    <t>Būvgružu šķirošana, aizvešana un utilizācija</t>
  </si>
  <si>
    <t>m3</t>
  </si>
  <si>
    <t>2. Zemes darbi</t>
  </si>
  <si>
    <t>m²</t>
  </si>
  <si>
    <t xml:space="preserve"> Tranšeju rakšana izmantojot aizsardzības mehānismus pret tranšejas sagrūšanu</t>
  </si>
  <si>
    <t>Esošo pievienojuma vietu  atšurfēšana(roku darbs), vid.1,5m garumā, līdz 2,5m dziļumā un 1,5m platumā</t>
  </si>
  <si>
    <t>4.013</t>
  </si>
  <si>
    <t>vietas</t>
  </si>
  <si>
    <t>4</t>
  </si>
  <si>
    <t>5</t>
  </si>
  <si>
    <t xml:space="preserve">3. Ārējās ūdensapgādes tīklu montāža </t>
  </si>
  <si>
    <t>Ūdensvada cauruļu un veidgabalu montāža</t>
  </si>
  <si>
    <t>Caurules PE De110, SDR17</t>
  </si>
  <si>
    <t>4.018</t>
  </si>
  <si>
    <t>Tranšejas pamatnes (h=15cm smilts) sagatavošna blietējot</t>
  </si>
  <si>
    <t>4.019</t>
  </si>
  <si>
    <t>Smiltis max. frakc. 15mm</t>
  </si>
  <si>
    <t>4.020</t>
  </si>
  <si>
    <t>Cauruļvadu guldīšana gatavā tranšejā</t>
  </si>
  <si>
    <t>4.021</t>
  </si>
  <si>
    <t>Caurules PE De63, SDR17</t>
  </si>
  <si>
    <t>4.022</t>
  </si>
  <si>
    <t>4.023</t>
  </si>
  <si>
    <t>Pieslēgums pie esošā ūdensvada</t>
  </si>
  <si>
    <t>19</t>
  </si>
  <si>
    <t>4.024</t>
  </si>
  <si>
    <t>Universālā savienojošā uzmava DCI DN50</t>
  </si>
  <si>
    <t>Veidgabalu montāža tranšejā</t>
  </si>
  <si>
    <t>Elektrometināma dubultuzmava Dn110</t>
  </si>
  <si>
    <t>4.030</t>
  </si>
  <si>
    <t>4.031</t>
  </si>
  <si>
    <t>4.032</t>
  </si>
  <si>
    <t>Atloku adapteris PE De110</t>
  </si>
  <si>
    <t>Atloku trejgabals DCI DN100/100</t>
  </si>
  <si>
    <t>4.039</t>
  </si>
  <si>
    <t>4.040</t>
  </si>
  <si>
    <t xml:space="preserve">Betons B25 </t>
  </si>
  <si>
    <t>Cauruļvadu aizsardzība un tranšejas aizbēršana</t>
  </si>
  <si>
    <t>4.043</t>
  </si>
  <si>
    <t>Cauruļu apbēršana ar smilti blietējot</t>
  </si>
  <si>
    <t>4.044</t>
  </si>
  <si>
    <t>4.045</t>
  </si>
  <si>
    <t>Grunts un šķembu atpakaļ aizbēršana blietējot</t>
  </si>
  <si>
    <t>4.046</t>
  </si>
  <si>
    <t>Tīkla sagatavošana darbam un pārbaudes</t>
  </si>
  <si>
    <t>4.047</t>
  </si>
  <si>
    <t xml:space="preserve">Ūdensvada skalošana un dezinfekcija, ieskaitot dezinfekcijai nepieciešamos materiālus, kā arī visas citas nepieciešamās spiedienu pārbaudes </t>
  </si>
  <si>
    <t xml:space="preserve"> Ūdensvada skataku izbūve</t>
  </si>
  <si>
    <t>4.048</t>
  </si>
  <si>
    <t xml:space="preserve">Dzelzbetona skataku izbūve ar nepieciešamo standartā iekļaujamo komplektāciju skatīt rasējumā ŪKT-22, un paskaidrojuma rakstā </t>
  </si>
  <si>
    <t>7</t>
  </si>
  <si>
    <t>4.051</t>
  </si>
  <si>
    <t xml:space="preserve">Rūpnieciski ražota dzelzbetona grodu aka DN1500, h=2,0-2,5, vāks ar nestspēju  40t, iebūve asfaltbetona segumā </t>
  </si>
  <si>
    <t xml:space="preserve">Rūpnieciski ražota dzelzbetona grodu aka DN1500, h=2,5-3,0, peldošā tipa vāks ar nestspēju 40t,  iebūve asfaltbetona segumā </t>
  </si>
  <si>
    <t>Veidgabalu montāža akās</t>
  </si>
  <si>
    <t xml:space="preserve">Veidgabalu montāža akā </t>
  </si>
  <si>
    <t>Atloku krustgabals DCI DN100</t>
  </si>
  <si>
    <t>4.058</t>
  </si>
  <si>
    <t>Atloku aizbīdnis DCI DN50</t>
  </si>
  <si>
    <t>Atloku aizbīdnis DCI DN100</t>
  </si>
  <si>
    <t>4.060</t>
  </si>
  <si>
    <t>Atloku adapteris PE De63</t>
  </si>
  <si>
    <t>4.061</t>
  </si>
  <si>
    <t>Atloka noslēggals DCI DN100</t>
  </si>
  <si>
    <t xml:space="preserve">Esošo kabeļu un komunikāciju aizsardzība tos šķērsojot, vietu atšurfējot ar rokām, vid.1,5m garumā x 2m dziļumā x 1,5m platumā </t>
  </si>
  <si>
    <t>4.064</t>
  </si>
  <si>
    <t>Esošās kanalizācijas šķērsojums</t>
  </si>
  <si>
    <t>8</t>
  </si>
  <si>
    <t>4.069</t>
  </si>
  <si>
    <t>Esošo kabeļu aizsardzība tos ievietojot šķeltajās aizsargčaulās OD110, L=3m</t>
  </si>
  <si>
    <t>25</t>
  </si>
  <si>
    <t>4.070</t>
  </si>
  <si>
    <t>Šķeltā aizsargčaula Arot OD110, L=3m</t>
  </si>
  <si>
    <t>4. Teritorijas sadaļa</t>
  </si>
  <si>
    <t>Segumu atjaunošanas darbi</t>
  </si>
  <si>
    <t>4.071</t>
  </si>
  <si>
    <t>m2</t>
  </si>
  <si>
    <t>4.072</t>
  </si>
  <si>
    <t>Asfaltbetona virskārta h=4cm, AC-11, AADT j. pievestā ≤500</t>
  </si>
  <si>
    <t>4.074</t>
  </si>
  <si>
    <t>Asfaltbetona apakškārta h=5cm, ACb-22, AADT j. smagie ≤100</t>
  </si>
  <si>
    <t>4.076</t>
  </si>
  <si>
    <t>Šķembu maisījums (fr.0-45mm) h=20 cm</t>
  </si>
  <si>
    <t>4.077</t>
  </si>
  <si>
    <t>Drenējošais slānis h=40 cm</t>
  </si>
  <si>
    <t>kg</t>
  </si>
  <si>
    <t>Kopā:</t>
  </si>
  <si>
    <t>Materiālu apmaiņas un būvgružu transporta izdevumi</t>
  </si>
  <si>
    <t>Piezīmes:</t>
  </si>
  <si>
    <t>Visi darbu veidi un materiālu daudzumi ir noteikti teorētiski.</t>
  </si>
  <si>
    <t xml:space="preserve">Būvuzņēmējam jāievērtē darbu daudzumos minēto darbu veikšanai nepieciešamie materiāli un </t>
  </si>
  <si>
    <t xml:space="preserve">papildus darbi, kas nav minēti šajā sarakstā, bet bez kuriem nav iespējama galveno būvdarbu </t>
  </si>
  <si>
    <t>tehnoloģiski pareiza izpilde pēc spēkā esošajiem normatīviem.</t>
  </si>
  <si>
    <t>Beramie un gabalmateriāli doti iebūvētā veidā.</t>
  </si>
  <si>
    <t>Konstrukciju elementu komplektācija atbilstoši izgatavotāju firmu instrukcijām.</t>
  </si>
  <si>
    <t>Saskaņojot ar pasūtītāju un projekta autoru iespējams izmantot citu firmu analogas kvalitātes materiālus.</t>
  </si>
  <si>
    <t>Gadījumos, kad nav skaidri saprotama kāda darba veida vai materiāla nepieciešamā informācija, obligāti sazināties ar projekta autoru.</t>
  </si>
  <si>
    <t>Visus nepieciešamos izstrādājumus un materiālus iebūvēt atbilstoši konkrētā ražotāja instrukcijām un noteikumiem.</t>
  </si>
  <si>
    <t>Sastādīja</t>
  </si>
  <si>
    <t xml:space="preserve">Pārbaudīja: </t>
  </si>
  <si>
    <t>LVL</t>
  </si>
  <si>
    <t>2013.gada februārī</t>
  </si>
  <si>
    <t>1</t>
  </si>
  <si>
    <t>39</t>
  </si>
  <si>
    <t>3</t>
  </si>
  <si>
    <t>Ūdensvada ≤Ø200mm demontāža, dziļumā līdz 3m</t>
  </si>
  <si>
    <t>43</t>
  </si>
  <si>
    <t>Būvbedres min. 2x2m, h vid. 2m, h max.2,5m rakšana ūdensvada skatakām</t>
  </si>
  <si>
    <t>Gruntsūdens līmeņa pazemināšana tranšejā vid.0,5m</t>
  </si>
  <si>
    <t>10m/h</t>
  </si>
  <si>
    <t>Gruntsūdens samazināšanas iekārtu uzstādīšana/demontāža</t>
  </si>
  <si>
    <t>24</t>
  </si>
  <si>
    <t>Caurules PE De160, SDR17</t>
  </si>
  <si>
    <t>Universālā savienojošā uzmava DCI DN200</t>
  </si>
  <si>
    <t>Elektrometināma pāreja  Dn150/200</t>
  </si>
  <si>
    <t>Caurules PE De200, SDR17</t>
  </si>
  <si>
    <t>Universālā savienojošā uzmava DCI DN150</t>
  </si>
  <si>
    <t>Elektrometināma sedlu uzmava Dn160/32</t>
  </si>
  <si>
    <t>Elektrometināma dubultuzmava Dn32</t>
  </si>
  <si>
    <t>Pazemes tipa aizbīdnis DCI DN32, komplektā ar pagarinātāj kātu un peldošā tipa ielas kapi.</t>
  </si>
  <si>
    <t>Caurules PE De32, SDR17</t>
  </si>
  <si>
    <t>64</t>
  </si>
  <si>
    <t>68</t>
  </si>
  <si>
    <t xml:space="preserve">Nederīgās, organiskās vielas saturošās grunts nomaiņa pret atbilstošas kvalitātes grunti, ieskaitot iekraušanu, atvešanu uz objektu </t>
  </si>
  <si>
    <t>Grunts</t>
  </si>
  <si>
    <t>54</t>
  </si>
  <si>
    <t xml:space="preserve">Liekās, arī nederīgās grunts pārvietošana (līdz 2km uz pasūtītāja atbērtni ) </t>
  </si>
  <si>
    <t>PVC aizsargčaulas montāža dzelzsbetona akas sienu šķērsošanai DN160</t>
  </si>
  <si>
    <t>PVC aizsargčaulas montāža dzelzsbetona akas sienu šķērsošanai DN63</t>
  </si>
  <si>
    <t>Atloku adapteris PE Dn150</t>
  </si>
  <si>
    <t>Atloka noslēggals DCI DN150</t>
  </si>
  <si>
    <t>2</t>
  </si>
  <si>
    <t xml:space="preserve">Asfalta seguma un klātnes atjaunošana (no Pk0+000 līdz pievienojuma vietai (ārpus šī projekta CD) </t>
  </si>
  <si>
    <t>48</t>
  </si>
  <si>
    <t>02/2013/02</t>
  </si>
  <si>
    <t>Sporta ielas ūdensvada tīklu rekonstrukcija (Ū1)</t>
  </si>
  <si>
    <t>Sporta ielas, A.Pumpura ielas, Avotu ielas (posmā no Saules līdz Meža ielai), Meža ielas (posmā no Sporta līdz Avotu ielai), Rožu ielas rekonstrukcija Līvānos, Līvānu novadā.</t>
  </si>
  <si>
    <t>Līvāni, Līvānu novads</t>
  </si>
  <si>
    <t>Līvānu novada dome</t>
  </si>
  <si>
    <t>Materiālu specifikāciju precizēt pirms montāžas darbu uzsākšanas.</t>
  </si>
  <si>
    <t>Esošā seguma noņēmšanas un atjaunošanas darbi iekļauti CD sadaļā.</t>
  </si>
  <si>
    <t>LT-01/02/2013</t>
  </si>
  <si>
    <t>LT-02/02/2013</t>
  </si>
  <si>
    <t>168</t>
  </si>
  <si>
    <t>9</t>
  </si>
  <si>
    <t>162</t>
  </si>
  <si>
    <t>Tranšeju h vid. 2,0m rakšana 1,5m platumā</t>
  </si>
  <si>
    <t>Tranšeju h vid. 2,5m rakšana 1,5m platumā</t>
  </si>
  <si>
    <t>Tranšejas pamatnes izlīdzinošā kārta no smilts, h=0,15cm, noblīvējot līdz 90% no mx iespējāmā</t>
  </si>
  <si>
    <t>85</t>
  </si>
  <si>
    <t>13</t>
  </si>
  <si>
    <t xml:space="preserve">Pieslēgums pie esošā ūdensvada, montējot veidgabalus tranšejā, ieskaitot visus papildmateriālus </t>
  </si>
  <si>
    <t>Universālā savienojošā uzmava DCI DN100</t>
  </si>
  <si>
    <t>Līkums 60° PE  De110 caurulei</t>
  </si>
  <si>
    <t>Elektrometināma sedlu uzmava Dn110/32</t>
  </si>
  <si>
    <t>35</t>
  </si>
  <si>
    <t>251</t>
  </si>
  <si>
    <t>203</t>
  </si>
  <si>
    <t>253</t>
  </si>
  <si>
    <t xml:space="preserve">Dzelzbetona skataku izbūve ar nepieciešamo standartā iekļaujamo komplektāciju skatīt rasējumā ŪKT-11, un paskaidrojuma rakstā </t>
  </si>
  <si>
    <t>Hidrants DCI DN100</t>
  </si>
  <si>
    <t>PVC aizsargčaulas montāža dzelzsbetona akas sienu šķērsošanai DN110</t>
  </si>
  <si>
    <t>6</t>
  </si>
  <si>
    <t>Elektrības kabeļu šķērsojums, vietu atšurfējot ar rokām</t>
  </si>
  <si>
    <t>Vidēja spiediena gāzes vada šķērsojums, vietu atšurfējot ar rokām</t>
  </si>
  <si>
    <t>Caurtekas d700 šķērsojums, vietu atšurfējot ar rokām</t>
  </si>
  <si>
    <t xml:space="preserve">Asfalta seguma un klātnes atjaunošana (no Pk0+000 līdz pievienojuma vietai Liepu ielā (ārpus šī projekta CD) </t>
  </si>
  <si>
    <t>Avotu ielas ūdensvada tīklu rekonstrukcija (Ū2)</t>
  </si>
  <si>
    <t>Meža ielas ūdensvada tīklu rekonstrukcija (Ū3)</t>
  </si>
  <si>
    <t>LT-03/02/2013</t>
  </si>
  <si>
    <t>185</t>
  </si>
  <si>
    <t>193</t>
  </si>
  <si>
    <t>Gruntsūdens līmeņa pazemināšana tranšejā vid.0,5-1m</t>
  </si>
  <si>
    <t>97</t>
  </si>
  <si>
    <t>15</t>
  </si>
  <si>
    <t>190</t>
  </si>
  <si>
    <t>Esošā mājas ūdensvada pārslēgums akā</t>
  </si>
  <si>
    <t>286</t>
  </si>
  <si>
    <t>72</t>
  </si>
  <si>
    <t>142</t>
  </si>
  <si>
    <t>372</t>
  </si>
  <si>
    <t>Elektrometināma sedlu uzmava Dn110/2"</t>
  </si>
  <si>
    <t>LT-04/02/2013</t>
  </si>
  <si>
    <t>Rožu ielas ūdensvada tīklu rekonstrukcija (Ū4)</t>
  </si>
  <si>
    <t>76</t>
  </si>
  <si>
    <t>82</t>
  </si>
  <si>
    <t>12</t>
  </si>
  <si>
    <t>53</t>
  </si>
  <si>
    <t>84</t>
  </si>
  <si>
    <t>Atloku adapteris PE De250</t>
  </si>
  <si>
    <t>Pazemes tipa aizbīdnis DCI DN50, komplektā ar pagarinātāj kātu līdz 2,5m un peldošā tipa ielas kapi.</t>
  </si>
  <si>
    <t>Pazemes tipa aizbīdnis DCI DN250, komplektā ar pagarinātāj kātu līdz 2,5m un peldošā tipa ielas kapi.</t>
  </si>
  <si>
    <t>Noslēggals PE caurulei De250</t>
  </si>
  <si>
    <t>Sedlu uzmava ar atloku PE De250/2"</t>
  </si>
  <si>
    <t>Universālā savienojošā uzmava DCI DN32</t>
  </si>
  <si>
    <t>Elektrometināma sedlu uzmava Dn250/32</t>
  </si>
  <si>
    <t>126</t>
  </si>
  <si>
    <t>44</t>
  </si>
  <si>
    <t>87</t>
  </si>
  <si>
    <t>153</t>
  </si>
  <si>
    <t>Sedlu uzmava Dn250/2"</t>
  </si>
  <si>
    <t>Sedlu uzmava PE caurulēm De250/1 1/4" iekšejā vītne</t>
  </si>
  <si>
    <t>Aizbīdnis De32  ar 1 1/4"ārējo vītni</t>
  </si>
  <si>
    <t>PVC aizsargčaulas montāža dzelzsbetona akas sienu šķērsošanai DN250</t>
  </si>
  <si>
    <t>PVC aizsargčaulas montāža dzelzsbetona akas sienu šķērsošanai DN32</t>
  </si>
  <si>
    <t>Betona atbalsta bloku veidošana akā</t>
  </si>
  <si>
    <t>Esošās kanalizācijas šķērsojums, vietu atšurfējot ar rokām</t>
  </si>
  <si>
    <t>Sakaru kabeļu šķērsojums, vietu atšurfējot ar rokām</t>
  </si>
  <si>
    <t>LT-05/02/2013</t>
  </si>
  <si>
    <t>Sporta ielas "Lattelecom" tīklu rekonstrukcija (VST 01)</t>
  </si>
  <si>
    <t>J.Kokarevičs</t>
  </si>
  <si>
    <t>KABEĻU IEGULDĪŠANAS DARBI</t>
  </si>
  <si>
    <t>Sadales tīkla kabeļu ieguldīšana kab. kan., tilpums līdz 100x2   (km)</t>
  </si>
  <si>
    <t>km</t>
  </si>
  <si>
    <t>Kabeļa ieguldīšana stiprinot pie sienas līdz 2,5 m augstumā, tilpums līdz 100x2                                                                        (10 m)</t>
  </si>
  <si>
    <t>10 m</t>
  </si>
  <si>
    <t xml:space="preserve">Kabeļa piekāršana uz stabiem, tilpums līdz 100x2 </t>
  </si>
  <si>
    <t>1 km</t>
  </si>
  <si>
    <t>Sadales tīkla kabeļu pāru montāža.</t>
  </si>
  <si>
    <t>Sadales tīkla kabeļa pāru montāža, kabeļa tilpums 10x2,  ieskaitot kabeļu atzarojumus                                                         (uzmava)</t>
  </si>
  <si>
    <t>uzmava</t>
  </si>
  <si>
    <t>Sadales tīkla kabeļa pāru montāža, kabeļa tilpums 20x2, ieskaitot kabeļu atzarojumus                                                       (uzmava)</t>
  </si>
  <si>
    <t>Korpusu montāža</t>
  </si>
  <si>
    <t>Sadales tīkla kabeļa uzmavas montāža, kabeļiem ar kopējo tilpumu līdz 100x2, kabeļu skaits līdz 2 kabeļiem                      (uzmava)</t>
  </si>
  <si>
    <t>Sadales kārbiņu uzstādīšana pie sienas, uz stabiem vai pie ārsienas                                                                             (gab.)</t>
  </si>
  <si>
    <t>gab.</t>
  </si>
  <si>
    <t>Abonentu līniju pārslēgšana                                      (gab.)</t>
  </si>
  <si>
    <t>KABEĻU DEMONTĀŽAS DARBI</t>
  </si>
  <si>
    <t xml:space="preserve">Piekārtā kabeļa demontāža, tilpums līdz 100x2 </t>
  </si>
  <si>
    <t>GVL LĪNIJU DEMONTĀŽAS DARBI</t>
  </si>
  <si>
    <t>GVL stabu demontāža</t>
  </si>
  <si>
    <t>Urbšana</t>
  </si>
  <si>
    <t>Caurumu urbšana visa veida sienās diametrā līdz 25 mm
(gab.)</t>
  </si>
  <si>
    <t>Pirmā staba uzstādīšana, ieskaitot bedres rakšanu un aizbēršanu, stabu garums līdz 9 m                                                                 (gab.)</t>
  </si>
  <si>
    <t xml:space="preserve">Kabeļu remonts </t>
  </si>
  <si>
    <t>Maģistrālo un sadales kabeļu mērījumi starp gala iekārtām                                                 (100 pāri)</t>
  </si>
  <si>
    <t>100 pāri</t>
  </si>
  <si>
    <t>Kabeļu kanalizācijas celtniecība vai papildināšana,ja cauruļu skaits blokā: 1                                                                        (kan/km)</t>
  </si>
  <si>
    <t>kan/km</t>
  </si>
  <si>
    <t>Darbu komplekss kabeļu aku uzstādīšanai.</t>
  </si>
  <si>
    <t>Kabeļu akas PEH uzstādīšana                           (gab.)</t>
  </si>
  <si>
    <t>PEH plastmasas abonentu kabeļu akas uzstādīšana                           
(gab.)</t>
  </si>
  <si>
    <t>Izpilddokumentācijas izgatavošana ar komunikāciju ģeogrāfisku piesaistīšanu</t>
  </si>
  <si>
    <t>Telekomunikāciju tīklu izpilddokumentācijas izgatavošana saskaņā ar "Lattelecom" tehniskajām prasībām (vaļēja tranšeja)</t>
  </si>
  <si>
    <t>Sadales kastes vai skapja ar ierokamu pamatu ar tilpumu līdz 600 pāriem (ieskaitot) uzstādīšana ārpus telpām                           (gab.)</t>
  </si>
  <si>
    <t>Zemējuma ierīkošana kabeļu skapim, kastei ar zemējuma stieņu palīdzību. 
(gab.)</t>
  </si>
  <si>
    <t>Zemējuma stieņa iedzīšana 
(gab.)</t>
  </si>
  <si>
    <t>Kabeļu montāža</t>
  </si>
  <si>
    <t>Kabeļu montāža sadales skapjos, ieskaitot moduļu uzstādīšanu (jauns skapis pilnīgi jaunā vietā).</t>
  </si>
  <si>
    <t>Kabeļu montāža sadales skapjos un krosos, ieskaitot moduļu uzstādīšanu (vecs skapis; jauni kabeļi, vai skapju pārslēgšana, krosu sablīvēšana)                                     
(100 pāri)</t>
  </si>
  <si>
    <t>KROSĒJUMI</t>
  </si>
  <si>
    <t>Krosējumi krosos, skapjos</t>
  </si>
  <si>
    <t>Krosējumi krosos (jaunā)                                              (10 gab.)</t>
  </si>
  <si>
    <t>10 gab.</t>
  </si>
  <si>
    <t>Krosējumi krosos (esošajā)                                         (10 gab.)</t>
  </si>
  <si>
    <t>Kabeļu  akas KKC2 uzstādīšana                                   uz esošās kanalizācijas 
(gab.)</t>
  </si>
  <si>
    <t>Akas rekonstrukcija - 1/2 akas uzstādīšana.</t>
  </si>
  <si>
    <t>Akas vāka līmeņa pacelšana                                            (aka)</t>
  </si>
  <si>
    <t>aka</t>
  </si>
  <si>
    <t>Meža ielas "Lattelecom" tīklu rekonstrukcija (VST 02)</t>
  </si>
  <si>
    <t>LT-06/02/2013</t>
  </si>
  <si>
    <t>Pumpura ielas "Lattelecom" tīklu rekonstrukcija (VST 03)</t>
  </si>
  <si>
    <t>LT-07/02/2013</t>
  </si>
  <si>
    <t>Sadales tīkla kabeļa pāru montāža, kabeļa tilpums 30x2, ieskaitot kabeļu atzarojumus (20x2/10x2=1,3)                           (uzmava)</t>
  </si>
  <si>
    <t>k=</t>
  </si>
  <si>
    <t>1.001</t>
  </si>
  <si>
    <t>Būvlaukuma mobilizācija (specifiski ELT daļai, ieskaitot uzmērījumus atļaujas un skaņojumus)</t>
  </si>
  <si>
    <t>1.002</t>
  </si>
  <si>
    <t>Trases un pievienojuma vietu nospraušana</t>
  </si>
  <si>
    <t>1.003</t>
  </si>
  <si>
    <t>Bedres rakšana un aizbēršana apgaismojuma balstam</t>
  </si>
  <si>
    <t>gb.</t>
  </si>
  <si>
    <t>1.005</t>
  </si>
  <si>
    <t>Tranšejas rakšana un aizbēršana ar blietēšanu 1 kabelim (1 caurulei)</t>
  </si>
  <si>
    <t>1.006</t>
  </si>
  <si>
    <t>Tranšejas gultnes sagatavošana ar smilts pievešanu 1 kabelim</t>
  </si>
  <si>
    <t>1.007</t>
  </si>
  <si>
    <t>Smiltis max. frakc. 20mm</t>
  </si>
  <si>
    <t>1.008</t>
  </si>
  <si>
    <t>Kabeļa nosegšana ar smilti (1 kabelis)</t>
  </si>
  <si>
    <t>1.009</t>
  </si>
  <si>
    <t>1.010</t>
  </si>
  <si>
    <t xml:space="preserve">Liekās grunts aizvešana </t>
  </si>
  <si>
    <t>3. Elektrotīklu montāžas darbi</t>
  </si>
  <si>
    <t>kpl.</t>
  </si>
  <si>
    <t>Sporta ielas apgaismojuma tīklu rekonstrukcija (ELT1)</t>
  </si>
  <si>
    <t>1.011</t>
  </si>
  <si>
    <t>Kabeļa brīdinājuma lentas ieklāšana</t>
  </si>
  <si>
    <t>1.012</t>
  </si>
  <si>
    <t>Signāllenta  "KABELIS"</t>
  </si>
  <si>
    <t>1.013</t>
  </si>
  <si>
    <t>ZS kabeļa līdz 35 mm2 ieguldīšana gatavā tranšejā</t>
  </si>
  <si>
    <t>1.014</t>
  </si>
  <si>
    <t>Elektrokabelis AXMK 4x35</t>
  </si>
  <si>
    <t>1.015</t>
  </si>
  <si>
    <t>ZS kabeļa līdz 35 mm2 ievēršana caurulē</t>
  </si>
  <si>
    <t>1.016</t>
  </si>
  <si>
    <t>1.017</t>
  </si>
  <si>
    <t>kmpl</t>
  </si>
  <si>
    <t>1.018</t>
  </si>
  <si>
    <t>Kabeļa gala apdare EPKT 0015 35mm2</t>
  </si>
  <si>
    <t>1.019</t>
  </si>
  <si>
    <t>1.020</t>
  </si>
  <si>
    <t>Vienpusēja konsole 2m</t>
  </si>
  <si>
    <t>1.021</t>
  </si>
  <si>
    <t>1.022</t>
  </si>
  <si>
    <t>1.023</t>
  </si>
  <si>
    <t>1.024</t>
  </si>
  <si>
    <t>1.028</t>
  </si>
  <si>
    <t>1.035</t>
  </si>
  <si>
    <t>1.036</t>
  </si>
  <si>
    <t>1.037</t>
  </si>
  <si>
    <t>Izbūvētā tīkla uzmērījumu, pārbaudes mērījumu veikšana, testēšana. Izpilddokumentācijas sagatavošana</t>
  </si>
  <si>
    <t>Segumu atjaunošanas un labiekārtošanas darbi</t>
  </si>
  <si>
    <t>Zālāja ierīkošana, atjaunošana ar melnzemes pievešanu</t>
  </si>
  <si>
    <t>1.038</t>
  </si>
  <si>
    <t>Zāliena sēkla</t>
  </si>
  <si>
    <t>1.039</t>
  </si>
  <si>
    <t>Melnzeme</t>
  </si>
  <si>
    <t>Esošo dzelzsbetona ielu apgaismojuma balstu ar gaismas ķermeņiem demontāža h=4-10m.</t>
  </si>
  <si>
    <t>Elektrokabelis AXMK 4x16</t>
  </si>
  <si>
    <t>Aizsargcaurule DVK75</t>
  </si>
  <si>
    <r>
      <t xml:space="preserve">Gaismas ķermenis LED ielu apgaismojuma laterna 42W (gaismas spektrs 3000K </t>
    </r>
    <r>
      <rPr>
        <sz val="10"/>
        <rFont val="Calibri"/>
        <family val="2"/>
        <charset val="186"/>
      </rPr>
      <t>±</t>
    </r>
    <r>
      <rPr>
        <sz val="10"/>
        <rFont val="Arial"/>
        <family val="2"/>
        <charset val="186"/>
      </rPr>
      <t>300K). Min. darba stundas 60000.</t>
    </r>
  </si>
  <si>
    <t>Metāla balsti 10m</t>
  </si>
  <si>
    <t>Laternu uzstādīšana ieskaitot pamatu pēdu un aizsardzības automātus, gaismas ķermeņus un to pievienošanu elektrotīklam</t>
  </si>
  <si>
    <t>Aizsardzības automāts 3B16A</t>
  </si>
  <si>
    <t>Kabeļa līdz 35 mm2 pievienošana esošajā elektrosadalnē t.sk. uzstādot aizsardzības aizsardzības automātu</t>
  </si>
  <si>
    <t>Enso kabeļu termināls 6-90mm2 (4gb.) KE67</t>
  </si>
  <si>
    <t>Tranzītklemju komplekts 4x35mm2</t>
  </si>
  <si>
    <t>Aizsardzības automāts 1B/C10A</t>
  </si>
  <si>
    <t>Betona pēda B2 ar gumijas blīvi (balstiem līdz 10m)</t>
  </si>
  <si>
    <t xml:space="preserve">Aizsargcaurule DVK75 vai analoga </t>
  </si>
  <si>
    <t>Aizsargčaulu uzstādīšana izbūvējamajiem kabeļiem un elektrokabeļu perspektīvajiem ielu šķērsojumiem</t>
  </si>
  <si>
    <t>LT-10/02/2013</t>
  </si>
  <si>
    <t>Meža ielas apgaismojuma tīklu rekonstrukcija (ELT2)</t>
  </si>
  <si>
    <t>LT-11/02/2013</t>
  </si>
  <si>
    <t>Divpusēja konsole V veida 2m</t>
  </si>
  <si>
    <t>LT-12/02/2013</t>
  </si>
  <si>
    <t>Pumpura ielas apgaismojuma tīklu rekonstrukcija (ELT1)</t>
  </si>
  <si>
    <t>LT-13/02/2013</t>
  </si>
  <si>
    <t>Avotu ielas apgaismojuma tīklu rekonstrukcija (ELT4)</t>
  </si>
  <si>
    <t>Rožu ielas apgaismojuma tīklu rekonstrukcija (ELT5)</t>
  </si>
  <si>
    <t>LT-14/02/2013</t>
  </si>
  <si>
    <t>LT-15/02/2013</t>
  </si>
  <si>
    <t>Sporta ielas rekonstrukcija (CD1)</t>
  </si>
  <si>
    <t>Trases uzmērīšana un nospraušana</t>
  </si>
  <si>
    <t>Krūmu zaru  apzāģēšana, transports uz atbērtni</t>
  </si>
  <si>
    <t>Satiksmes organizācija būvdarbu veikšanas laikā</t>
  </si>
  <si>
    <t>Grāvju tīrīšana, grunti transportējot</t>
  </si>
  <si>
    <t>Caurteku  d 0,5m-1m demontāža un transports uz utilizēšanas vietu</t>
  </si>
  <si>
    <t>Ceļa zīmes ar balstu demontāža</t>
  </si>
  <si>
    <r>
      <t>Caurteku  d</t>
    </r>
    <r>
      <rPr>
        <b/>
        <sz val="10"/>
        <rFont val="Calibri"/>
        <family val="2"/>
        <charset val="186"/>
      </rPr>
      <t>≤</t>
    </r>
    <r>
      <rPr>
        <b/>
        <sz val="10"/>
        <rFont val="Arial"/>
        <family val="2"/>
        <charset val="186"/>
      </rPr>
      <t>0,5m demontāža un transports uz utilizēšanas vietu</t>
    </r>
  </si>
  <si>
    <r>
      <t xml:space="preserve">Betona konstrukciju </t>
    </r>
    <r>
      <rPr>
        <b/>
        <sz val="10"/>
        <color indexed="8"/>
        <rFont val="Calibri"/>
        <family val="2"/>
        <charset val="186"/>
      </rPr>
      <t>≤2,5</t>
    </r>
    <r>
      <rPr>
        <b/>
        <sz val="10"/>
        <color indexed="8"/>
        <rFont val="Arial"/>
        <family val="2"/>
        <charset val="186"/>
      </rPr>
      <t>m3 demontāža, transportēšana uz utilizācijas vietu un utilizācija</t>
    </r>
  </si>
  <si>
    <t>Augu zemes noņemšana h vid=15cm</t>
  </si>
  <si>
    <t>Zemes klātnes ierakuma izbūve, liekās grunts transports uz atbērtni</t>
  </si>
  <si>
    <t>Zemes klātnes profilēšana un blietēšana</t>
  </si>
  <si>
    <t>Nomaļu uzauguma noņemšana pie Jersikas ielas</t>
  </si>
  <si>
    <t>3. Segas izbūve</t>
  </si>
  <si>
    <t>Pamatceļam</t>
  </si>
  <si>
    <t>Salizturīgās kārtas izbūve , h=40cm</t>
  </si>
  <si>
    <t>Šķembu maisījuma  0/45 pamata nesošās kārtas  izbūve , h=20cm</t>
  </si>
  <si>
    <t xml:space="preserve">Karstā a/bet apakškārtas AC16 base/bin, AADTj smagie ≤ 100  izbūve, h=5cm </t>
  </si>
  <si>
    <t>Karstā a/bet virskārtas AC11 surf, AADTj, pievestā ≤ 500,  izbūve h=4cm</t>
  </si>
  <si>
    <t>Nobrauktuves</t>
  </si>
  <si>
    <t>Nesaistītu minerālmateriālu 0/32s seguma būvniecība 9cm biezumā</t>
  </si>
  <si>
    <t>Ielai</t>
  </si>
  <si>
    <t>Nomaļu uzpildīšana  ar nesaistītu minerālmateriālu maisījumu 0/32s, h=9cm, profilēšana  un blīvēšana</t>
  </si>
  <si>
    <t>Sagatavotas grants maisījuma 0/16 izbūve (nobrauktuvju garenprofila salaiduma vietās</t>
  </si>
  <si>
    <t>Esošo kabeļu aizsardzība tos ievietojot šķeltajās aizsargčaulās OD50</t>
  </si>
  <si>
    <t>4. Caurtekas un konstrukcijas</t>
  </si>
  <si>
    <t>Caurtekas</t>
  </si>
  <si>
    <t>Plastmasas PE caurtekas  (T≥T8) Ø=400mm izbūve , ieskaitot caurtekas pamata (šķembu mais. 0/45, h=20cm) un izlīdzinošā slāņa (grants, h =10cm) izbūvi</t>
  </si>
  <si>
    <t>Būvbedres rakšana caurteku pamatnei</t>
  </si>
  <si>
    <t>Caurtekas būvbedres aizbēršana blietējot</t>
  </si>
  <si>
    <t>Nogāžu nostiprināšana caurteku galos ar akmens bruģējumu betonā C16/20, skat. CD19</t>
  </si>
  <si>
    <t>Betona apmaļu BR100.22.15 uzstādīšana uz betona C16/20  un šķembu mais. 0/45 pamata</t>
  </si>
  <si>
    <t>Betona apmaļu uzstādīšana</t>
  </si>
  <si>
    <t>5. Nostiprināšanas darbi</t>
  </si>
  <si>
    <t>Nogāžu planēšana un nostiprināšana ar augu zemi, apsējot to ar zāli, h=10cm</t>
  </si>
  <si>
    <t>Nogāžu nostiprināšana ar dabīgo kokosšķiedras paklāju Envirofelt CO vai analogu preterozijas paklāju, ieskaitot U veida stiprinājumus</t>
  </si>
  <si>
    <t>D.Lamberts</t>
  </si>
  <si>
    <t>6. Aprīkojums</t>
  </si>
  <si>
    <t xml:space="preserve">Ceļa zīmju cinkota metāla balsta uzstādīšana Ø 60mm </t>
  </si>
  <si>
    <t>Ceļa zīmes Nr.710 uzstādīšana</t>
  </si>
  <si>
    <t>Horizontālo apzīmējumu ieklāšana (Termoplasts)</t>
  </si>
  <si>
    <t>7. Komunikāciju aizsardzība</t>
  </si>
  <si>
    <t>Saimnieciskās kanalizācijas aku vāku līmeņošana</t>
  </si>
  <si>
    <t>8. Labiekārtošanas darbi</t>
  </si>
  <si>
    <t>Zālāja atjaunošana ar augu zemi, apsējot ar zālāja sēklām, h=10cm</t>
  </si>
  <si>
    <t>LT-16/02/2013</t>
  </si>
  <si>
    <t>Meža ielas rekonstrukcija (CD2)</t>
  </si>
  <si>
    <t>Dz/bet tiltiņa demontāža</t>
  </si>
  <si>
    <t xml:space="preserve">Betona bruģakmens (h=8cm) seguma atjaunošana </t>
  </si>
  <si>
    <t>Plastmasas PE caurtekas  (T≥T8) Ø=300mm izbūve , ieskaitot caurtekas pamata (šķembu mais. 0/45p, h=20cm) un izlīdzinošā slāņa (grants, h =10cm) izbūvi</t>
  </si>
  <si>
    <t>Ietves apmales BR100.20.8 uzstādīšana uz betona C16/20 un šķembu mais. 0/45 pamata</t>
  </si>
  <si>
    <t>Meža ielas rekonstrukcija (CD3)</t>
  </si>
  <si>
    <t>LT-17/02/2013</t>
  </si>
  <si>
    <t>Asfaltbetona seguma frēzēšana, hvid= 7cm, aizvešana uz atbērtni līdz 5km</t>
  </si>
  <si>
    <t>Asfaltbetona seguma frēzēšana savienojumu vietās, hvid.=4cm   aizvešana uz atbērtni līdz 5km</t>
  </si>
  <si>
    <t>Grāvja pieslēguma izbūve filtrakai  ar filtrējošu pildījumu (V= 2m3) un ģeotekstilu (5m2), skat. CD-20</t>
  </si>
  <si>
    <t>LT-18/02/2013</t>
  </si>
  <si>
    <t>Avotu ielas rekonstrukcija (CD4)</t>
  </si>
  <si>
    <t>Nomaļu uzauguma noņemšana pk 0+000 - 0+033</t>
  </si>
  <si>
    <t>LT-19/02/2013</t>
  </si>
  <si>
    <t>Pumpura ielas rekonstrukcija (CD5)</t>
  </si>
  <si>
    <t>Būvlaukuma mobilizācija (specifiski CD daļai, ieskaitot uzmērījumus atļaujas un skaņojumus)</t>
  </si>
  <si>
    <t>Koku zāģēšana, celmu izraušana un aizvešana uz atbērtni</t>
  </si>
  <si>
    <t>Koka tiltiņa demontāža</t>
  </si>
  <si>
    <t>Ceļa zīmes Nr.501 uzstādīšana</t>
  </si>
  <si>
    <t>Ceļa zīmes Nr.502 uzstādīšana</t>
  </si>
  <si>
    <t>LT-20/02/2013</t>
  </si>
  <si>
    <t>Rožu ielas rekonstrukcija (CD6)</t>
  </si>
  <si>
    <t>Augsnes virskārtas atjaunošana, blietēšana un zālāja iesēšana, h=10cm</t>
  </si>
  <si>
    <t>20.001</t>
  </si>
  <si>
    <t>20.002</t>
  </si>
  <si>
    <t>20.003</t>
  </si>
  <si>
    <t>20.004</t>
  </si>
  <si>
    <t>20.005</t>
  </si>
  <si>
    <t>20.006</t>
  </si>
  <si>
    <t>20.007</t>
  </si>
  <si>
    <t>20.008</t>
  </si>
  <si>
    <t>20.009</t>
  </si>
  <si>
    <t>20.010</t>
  </si>
  <si>
    <t>20.011</t>
  </si>
  <si>
    <t>20.012</t>
  </si>
  <si>
    <t>20.013</t>
  </si>
  <si>
    <t>20.014</t>
  </si>
  <si>
    <t>20.015</t>
  </si>
  <si>
    <t>20.016</t>
  </si>
  <si>
    <t>20.017</t>
  </si>
  <si>
    <t>20.018</t>
  </si>
  <si>
    <t>20.019</t>
  </si>
  <si>
    <t>20.021</t>
  </si>
  <si>
    <t>20.022</t>
  </si>
  <si>
    <t>20.023</t>
  </si>
  <si>
    <t>I.Šahno</t>
  </si>
  <si>
    <t>20-6886</t>
  </si>
  <si>
    <t>15.001</t>
  </si>
  <si>
    <t>15.002</t>
  </si>
  <si>
    <t>15.003</t>
  </si>
  <si>
    <t>15.004</t>
  </si>
  <si>
    <t>15.005</t>
  </si>
  <si>
    <t>15.006</t>
  </si>
  <si>
    <t>15.007</t>
  </si>
  <si>
    <t>15.008</t>
  </si>
  <si>
    <t>15.009</t>
  </si>
  <si>
    <t>15.010</t>
  </si>
  <si>
    <t>15.011</t>
  </si>
  <si>
    <t>15.012</t>
  </si>
  <si>
    <t>15.013</t>
  </si>
  <si>
    <t>15.014</t>
  </si>
  <si>
    <t>15.015</t>
  </si>
  <si>
    <t>15.016</t>
  </si>
  <si>
    <t>15.017</t>
  </si>
  <si>
    <t>15.018</t>
  </si>
  <si>
    <t>15.019</t>
  </si>
  <si>
    <t>15.020</t>
  </si>
  <si>
    <t>15.021</t>
  </si>
  <si>
    <t>15.022</t>
  </si>
  <si>
    <t>15.023</t>
  </si>
  <si>
    <t>15.024</t>
  </si>
  <si>
    <t>15.025</t>
  </si>
  <si>
    <t>15.026</t>
  </si>
  <si>
    <t>15.027</t>
  </si>
  <si>
    <t>15.028</t>
  </si>
  <si>
    <t>15.029</t>
  </si>
  <si>
    <t>15.030</t>
  </si>
  <si>
    <t>15.031</t>
  </si>
  <si>
    <t>15.033</t>
  </si>
  <si>
    <t>15.034</t>
  </si>
  <si>
    <t>15.035</t>
  </si>
  <si>
    <t>16.001</t>
  </si>
  <si>
    <t>16.002</t>
  </si>
  <si>
    <t>16.003</t>
  </si>
  <si>
    <t>16.004</t>
  </si>
  <si>
    <t>16.005</t>
  </si>
  <si>
    <t>16.006</t>
  </si>
  <si>
    <t>16.007</t>
  </si>
  <si>
    <t>16.008</t>
  </si>
  <si>
    <t>16.009</t>
  </si>
  <si>
    <t>16.010</t>
  </si>
  <si>
    <t>16.011</t>
  </si>
  <si>
    <t>16.012</t>
  </si>
  <si>
    <t>16.013</t>
  </si>
  <si>
    <t>16.014</t>
  </si>
  <si>
    <t>16.015</t>
  </si>
  <si>
    <t>16.016</t>
  </si>
  <si>
    <t>16.017</t>
  </si>
  <si>
    <t>16.018</t>
  </si>
  <si>
    <t>16.019</t>
  </si>
  <si>
    <t>16.020</t>
  </si>
  <si>
    <t>16.021</t>
  </si>
  <si>
    <t>16.022</t>
  </si>
  <si>
    <t>16.023</t>
  </si>
  <si>
    <t>16.024</t>
  </si>
  <si>
    <t>16.025</t>
  </si>
  <si>
    <t>16.026</t>
  </si>
  <si>
    <t>16.027</t>
  </si>
  <si>
    <t>16.028</t>
  </si>
  <si>
    <t>16.029</t>
  </si>
  <si>
    <t>16.030</t>
  </si>
  <si>
    <t>16.032</t>
  </si>
  <si>
    <t>16.033</t>
  </si>
  <si>
    <t>16.034</t>
  </si>
  <si>
    <t>16.035</t>
  </si>
  <si>
    <t>16.036</t>
  </si>
  <si>
    <t>17.001</t>
  </si>
  <si>
    <t>17.002</t>
  </si>
  <si>
    <t>17.003</t>
  </si>
  <si>
    <t>17.004</t>
  </si>
  <si>
    <t>17.005</t>
  </si>
  <si>
    <t>17.006</t>
  </si>
  <si>
    <t>17.007</t>
  </si>
  <si>
    <t>17.008</t>
  </si>
  <si>
    <t>17.009</t>
  </si>
  <si>
    <t>17.010</t>
  </si>
  <si>
    <t>17.011</t>
  </si>
  <si>
    <t>17.012</t>
  </si>
  <si>
    <t>17.013</t>
  </si>
  <si>
    <t>17.014</t>
  </si>
  <si>
    <t>17.015</t>
  </si>
  <si>
    <t>17.016</t>
  </si>
  <si>
    <t>17.017</t>
  </si>
  <si>
    <t>17.018</t>
  </si>
  <si>
    <t>17.019</t>
  </si>
  <si>
    <t>17.020</t>
  </si>
  <si>
    <t>17.021</t>
  </si>
  <si>
    <t>17.022</t>
  </si>
  <si>
    <t>17.023</t>
  </si>
  <si>
    <t>17.024</t>
  </si>
  <si>
    <t>17.025</t>
  </si>
  <si>
    <t>17.026</t>
  </si>
  <si>
    <t>17.027</t>
  </si>
  <si>
    <t>17.028</t>
  </si>
  <si>
    <t>17.029</t>
  </si>
  <si>
    <t>17.030</t>
  </si>
  <si>
    <t>17.032</t>
  </si>
  <si>
    <t>17.033</t>
  </si>
  <si>
    <t>18.001</t>
  </si>
  <si>
    <t>18.002</t>
  </si>
  <si>
    <t>18.003</t>
  </si>
  <si>
    <t>18.004</t>
  </si>
  <si>
    <t>18.005</t>
  </si>
  <si>
    <t>18.006</t>
  </si>
  <si>
    <t>18.007</t>
  </si>
  <si>
    <t>18.008</t>
  </si>
  <si>
    <t>18.009</t>
  </si>
  <si>
    <t>18.010</t>
  </si>
  <si>
    <t>18.011</t>
  </si>
  <si>
    <t>18.012</t>
  </si>
  <si>
    <t>18.013</t>
  </si>
  <si>
    <t>18.014</t>
  </si>
  <si>
    <t>18.015</t>
  </si>
  <si>
    <t>18.016</t>
  </si>
  <si>
    <t>18.017</t>
  </si>
  <si>
    <t>18.018</t>
  </si>
  <si>
    <t>18.019</t>
  </si>
  <si>
    <t>18.020</t>
  </si>
  <si>
    <t>18.021</t>
  </si>
  <si>
    <t>18.022</t>
  </si>
  <si>
    <t>18.023</t>
  </si>
  <si>
    <t>18.024</t>
  </si>
  <si>
    <t>18.025</t>
  </si>
  <si>
    <t>18.026</t>
  </si>
  <si>
    <t>18.027</t>
  </si>
  <si>
    <t>18.028</t>
  </si>
  <si>
    <t>18.029</t>
  </si>
  <si>
    <t>18.031</t>
  </si>
  <si>
    <t>18.032</t>
  </si>
  <si>
    <t>18.033</t>
  </si>
  <si>
    <t>18.034</t>
  </si>
  <si>
    <t>19.001</t>
  </si>
  <si>
    <t>19.002</t>
  </si>
  <si>
    <t>19.003</t>
  </si>
  <si>
    <t>19.004</t>
  </si>
  <si>
    <t>19.005</t>
  </si>
  <si>
    <t>19.006</t>
  </si>
  <si>
    <t>19.007</t>
  </si>
  <si>
    <t>19.008</t>
  </si>
  <si>
    <t>19.009</t>
  </si>
  <si>
    <t>19.010</t>
  </si>
  <si>
    <t>19.011</t>
  </si>
  <si>
    <t>19.012</t>
  </si>
  <si>
    <t>19.013</t>
  </si>
  <si>
    <t>19.014</t>
  </si>
  <si>
    <t>19.015</t>
  </si>
  <si>
    <t>19.016</t>
  </si>
  <si>
    <t>19.017</t>
  </si>
  <si>
    <t>19.018</t>
  </si>
  <si>
    <t>19.019</t>
  </si>
  <si>
    <t>19.020</t>
  </si>
  <si>
    <t>19.021</t>
  </si>
  <si>
    <t>19.022</t>
  </si>
  <si>
    <t>19.023</t>
  </si>
  <si>
    <t>19.024</t>
  </si>
  <si>
    <t>19.025</t>
  </si>
  <si>
    <t>19.026</t>
  </si>
  <si>
    <t>19.027</t>
  </si>
  <si>
    <t>19.028</t>
  </si>
  <si>
    <t>19.029</t>
  </si>
  <si>
    <t>19.030</t>
  </si>
  <si>
    <t>19.032</t>
  </si>
  <si>
    <t>19.033</t>
  </si>
  <si>
    <t>19.034</t>
  </si>
  <si>
    <t>19.035</t>
  </si>
  <si>
    <t>19.036</t>
  </si>
  <si>
    <t>19.037</t>
  </si>
  <si>
    <t>Apgaismojuma tīkla un iekārtu montāža</t>
  </si>
  <si>
    <t>Sert. Nr. 70-2485</t>
  </si>
  <si>
    <t>10.005</t>
  </si>
  <si>
    <t>10.014</t>
  </si>
  <si>
    <t>10.015</t>
  </si>
  <si>
    <t>10.016</t>
  </si>
  <si>
    <t>10.017</t>
  </si>
  <si>
    <t>10.018</t>
  </si>
  <si>
    <t>10.019</t>
  </si>
  <si>
    <t>10.020</t>
  </si>
  <si>
    <t>10.021</t>
  </si>
  <si>
    <t>10.022</t>
  </si>
  <si>
    <t>10.024</t>
  </si>
  <si>
    <t>10.025</t>
  </si>
  <si>
    <t>10.026</t>
  </si>
  <si>
    <t>10.027</t>
  </si>
  <si>
    <t>10.028</t>
  </si>
  <si>
    <t>10.029</t>
  </si>
  <si>
    <t>10.030</t>
  </si>
  <si>
    <t>10.035</t>
  </si>
  <si>
    <t>10.038</t>
  </si>
  <si>
    <t>10.039</t>
  </si>
  <si>
    <t>10.040</t>
  </si>
  <si>
    <t>12.005</t>
  </si>
  <si>
    <t>12.014</t>
  </si>
  <si>
    <t>12.015</t>
  </si>
  <si>
    <t>12.016</t>
  </si>
  <si>
    <t>12.017</t>
  </si>
  <si>
    <t>12.018</t>
  </si>
  <si>
    <t>12.019</t>
  </si>
  <si>
    <t>12.020</t>
  </si>
  <si>
    <t>12.021</t>
  </si>
  <si>
    <t>12.023</t>
  </si>
  <si>
    <t>12.024</t>
  </si>
  <si>
    <t>12.025</t>
  </si>
  <si>
    <t>12.026</t>
  </si>
  <si>
    <t>12.027</t>
  </si>
  <si>
    <t>12.028</t>
  </si>
  <si>
    <t>12.029</t>
  </si>
  <si>
    <t>12.030</t>
  </si>
  <si>
    <t>12.031</t>
  </si>
  <si>
    <t>LT-08/02/2013</t>
  </si>
  <si>
    <t>Avotu ielas "Lattelecom" tīklu rekonstrukcija (VST 04)</t>
  </si>
  <si>
    <t>Rožu ielas "Lattelecom" tīklu rekonstrukcija (VST 05)</t>
  </si>
  <si>
    <t>LT-09/02/2013</t>
  </si>
  <si>
    <t>Plastmasas PE caurtekas  (T≥T8) Ø=500mm izbūve , ieskaitot caurtekas pamata (šķembu mais. 0/45p, h=20cm) un izlīdzinošā slāņa (grants, h =10cm) izbūvi</t>
  </si>
  <si>
    <t>Škembu izsiju izlīdzinošā kārta h=5cm</t>
  </si>
  <si>
    <t>Ceļa segas konstrukcijas nojaukšana, transports uz atbērtni,    h vid. =30cm</t>
  </si>
  <si>
    <t>Caurteku ieteces un  izteces  nostiprināšana ar šķembu maisījumu (40/80), h=20cm</t>
  </si>
  <si>
    <t>Ceļa zīmes Nr.323 uzstādīšana</t>
  </si>
  <si>
    <t>Ceļa segas konstrukcijas nojaukšana, transports uz atbērtni,       h vid. =25cm</t>
  </si>
  <si>
    <t>Ceļa zīmes Nr.711 uzstādīšana</t>
  </si>
  <si>
    <t>Ceļa segas konstrukcijas nojaukšana, hvid= 23cm, aizvešana uz atbērtni līdz 5km</t>
  </si>
  <si>
    <t>Ceļa segas konstrukcijas nojaukšana stāvlaukumā, hvid= 5cm, aizvešana uz atbērtni līdz 5km</t>
  </si>
  <si>
    <t>Dzelzsbetona bloku demontāža no laukuma un transports utilizēšanai</t>
  </si>
  <si>
    <t>Šķembu maisījuma 0/32s izlīdzinošās kārtas hvid=6cm  izbūve stāvlaukumā</t>
  </si>
  <si>
    <t>Ceļa segas konstrukcijas nojaukšana, hvid= 20cm, aizvešana uz atbērtni līdz 5km</t>
  </si>
  <si>
    <t>Ceļa zīmes Nr.301 uzstādīšana</t>
  </si>
  <si>
    <t xml:space="preserve"> Tranšeju rakšana </t>
  </si>
  <si>
    <t xml:space="preserve"> Tranšeju rakšana</t>
  </si>
  <si>
    <t>20.024</t>
  </si>
  <si>
    <t>20.025</t>
  </si>
  <si>
    <t>19.038</t>
  </si>
  <si>
    <t>19.039</t>
  </si>
  <si>
    <t>18.035</t>
  </si>
  <si>
    <t>18.036</t>
  </si>
  <si>
    <t>18.037</t>
  </si>
  <si>
    <t>17.034</t>
  </si>
  <si>
    <t>17.035</t>
  </si>
  <si>
    <t>17.036</t>
  </si>
  <si>
    <t>16.037</t>
  </si>
  <si>
    <t>16.038</t>
  </si>
  <si>
    <t>16.039</t>
  </si>
  <si>
    <t>15.036</t>
  </si>
  <si>
    <t>15.037</t>
  </si>
  <si>
    <t>15.038</t>
  </si>
  <si>
    <t>15.039</t>
  </si>
  <si>
    <t>15.040</t>
  </si>
  <si>
    <t>15.041</t>
  </si>
  <si>
    <t>1.KABEĻU IEGULDĪŠANAS DARBI</t>
  </si>
  <si>
    <t>2.KABEĻA MONTĀŽAS DARBI</t>
  </si>
  <si>
    <t>3. UZMAVU MONTĀŽA</t>
  </si>
  <si>
    <t>4. ABONENTU INSTALĀCIJA.</t>
  </si>
  <si>
    <t>5.DEMONTĀŽAS DARBI</t>
  </si>
  <si>
    <t>6.DAŽĀDI DARBI</t>
  </si>
  <si>
    <t>7. KABEĻU  KANALIZĀCIJA.</t>
  </si>
  <si>
    <t>8. TELEKOMUNIKĀCIJU TĪKLA PROJEKTĒŠANA</t>
  </si>
  <si>
    <t>9. Materiāli</t>
  </si>
  <si>
    <t>Pazemes kabelis 10x2x0.5, želejas pild.</t>
  </si>
  <si>
    <t>M</t>
  </si>
  <si>
    <t>Pazemes kabelis 20x2x0.5, želejas pild.</t>
  </si>
  <si>
    <t>Kabeļu savienotājs 8A/1(1000 gab)</t>
  </si>
  <si>
    <t>PAC</t>
  </si>
  <si>
    <t>Kabeļu dzīslu tīrīšanas komplekts 4413-S</t>
  </si>
  <si>
    <t>GAB</t>
  </si>
  <si>
    <t>Kab.saitīte melna ārtelpu 360x7.6 100gab</t>
  </si>
  <si>
    <t>Naglu dībeļi (6x40mm)</t>
  </si>
  <si>
    <t>Marķēšanas zīmulis(balts,2.tipa termin.)</t>
  </si>
  <si>
    <t>Adapters 2x2 bez pārspr.aizs.(IDC/IDC)</t>
  </si>
  <si>
    <t>Abon.kast.AMK 10E,10 pāri,bez moduļiem</t>
  </si>
  <si>
    <t>MONDRAGON modulis 10-pāru kastītei</t>
  </si>
  <si>
    <t>MONDRAGON pārspr.aizsardz.el. VX-PM-CG03</t>
  </si>
  <si>
    <t>Slēdzene kastītēm (Abloy AVA)</t>
  </si>
  <si>
    <t>Kronection bokss A-2</t>
  </si>
  <si>
    <t>Stabu cepurīte ar naglu</t>
  </si>
  <si>
    <t>Zemējuma vada sav. (C Lock Cu16-Cu50)</t>
  </si>
  <si>
    <t>Gaisa kabeļu āķis PU2K</t>
  </si>
  <si>
    <t>Ķīļveida kronšteins 7195</t>
  </si>
  <si>
    <t>Aizsargs Nr.3 (1500mm) 50mm diam kabelim</t>
  </si>
  <si>
    <t>Četrkārtīgi vīta nagla</t>
  </si>
  <si>
    <t>Kab.kanaliz.caurule 100x6000</t>
  </si>
  <si>
    <t>Kab.kanaliz.caurule 50x6000</t>
  </si>
  <si>
    <t>Kab.kanaliz.caurule (50x3 mm,ruļļos)</t>
  </si>
  <si>
    <t>Kab.kanaliz.caurules līkums(100/45°)</t>
  </si>
  <si>
    <t>Kab.kanaliz.caurules līkums(100/90°)</t>
  </si>
  <si>
    <t>Kab.kanaliz.caurules līkums(50/90°)</t>
  </si>
  <si>
    <t>Virve kabeļa ievilkšanai(6mm/500m)</t>
  </si>
  <si>
    <t>Kab.kanaliz.caurules noslēdz.gals UTM100</t>
  </si>
  <si>
    <t>Kab.kanaliz.caurules noslēdz.gals UTP100</t>
  </si>
  <si>
    <t>Kab.kanaliz.caurules noslēdz.gals(50mm)</t>
  </si>
  <si>
    <t>Kab.kanaliz.cauruļu atzars(100/50)</t>
  </si>
  <si>
    <t>Akas lūka fiks.aug. D400 686mm Latteleco</t>
  </si>
  <si>
    <t>Dzelzsbetona riņķis kabeļakām</t>
  </si>
  <si>
    <t>Tālr.stabs 9 m antisept.Cellcure 12kg/m3</t>
  </si>
  <si>
    <t>Aizsargs N1A (1500mm) 12mm diam. kabelim</t>
  </si>
  <si>
    <t>Atloks dzelzsb. gredz. pilnai fiksācijai</t>
  </si>
  <si>
    <t>gab</t>
  </si>
  <si>
    <t>Magazīna 2-m pāriem (kronection box)</t>
  </si>
  <si>
    <t>Uzmavas komplekts (Nitto) JCSA 140</t>
  </si>
  <si>
    <t>Uzmavas komplekts (Nitto) JCSA 200</t>
  </si>
  <si>
    <t>Pazemes kabelis 3x2x0.5, želejas pild.</t>
  </si>
  <si>
    <t>Kabeļu brīd. lenta,  plīstošā, 50mmX500m</t>
  </si>
  <si>
    <t>ROL</t>
  </si>
  <si>
    <t>Silikons N, neitrāls hermēt. 310ml</t>
  </si>
  <si>
    <t>Marķēšanas plāksnīte 30x15 ar kab. saiti</t>
  </si>
  <si>
    <t>Plastm aka KP-PEH 800X650 ar kv-pamatni</t>
  </si>
  <si>
    <t>Dībelis saitītēm 10x43 (JST) 100 gab.</t>
  </si>
  <si>
    <t>PEH Kabeļu savienošanas aka 500x650mm</t>
  </si>
  <si>
    <t>Abonentu kab akas lūka 12.5t diam. 500mm</t>
  </si>
  <si>
    <t>Uzlīme "Lattelecom" kastītēm  45x16mm</t>
  </si>
  <si>
    <t>Sastādīja:</t>
  </si>
  <si>
    <t>Abonenta ievada kab.1x4x0.8 FeCu ar ekr.</t>
  </si>
  <si>
    <t>Adapters 2x2 bez pārspr.aizs(IDC/skr.)</t>
  </si>
  <si>
    <t>Iezemēšanas stienis FeCu5/8" 14.2mmx1,2m</t>
  </si>
  <si>
    <t>Iezem.st.1m,14.2mm ķīļveida savienotājs</t>
  </si>
  <si>
    <t>Zem.spaile kontūra vada pievienoš.22mm</t>
  </si>
  <si>
    <t>2.DEMONTĀŽAS DARBI</t>
  </si>
  <si>
    <t>3. KABEĻU  KANALIZĀCIJA.</t>
  </si>
  <si>
    <t>4. TELEKOMUNIKĀCIJU TĪKLA PROJEKTĒŠANA</t>
  </si>
  <si>
    <t>5. Materiāli</t>
  </si>
  <si>
    <t>Pazemes kabelis 30x2x0.5, želejas pild.</t>
  </si>
  <si>
    <t>Pamatkarkass 2/10 (10+1/42)</t>
  </si>
  <si>
    <t>Atvienotājmodulis LSA PLUS 2/10 (1...0)</t>
  </si>
  <si>
    <t>Veramais marķējuma turētājs 2/10</t>
  </si>
  <si>
    <t>Zemējuma vads 2.5 kv.mm, 100m dzel. zaļš</t>
  </si>
  <si>
    <t>Kabeļu aka Nr.2 ar kronšteiniem/skrūvēm</t>
  </si>
  <si>
    <t>Akas lūka fiks.aug. B125 686mm Latteleco</t>
  </si>
  <si>
    <t>Kabeļu konsole 2 kabeļiem (kabeļu akās)</t>
  </si>
  <si>
    <t>Konsoles skrūve</t>
  </si>
  <si>
    <t>Zemējuma vads 16mm2 , dzeltenzaļš</t>
  </si>
  <si>
    <t>Kab. skapis SIS 1 100 pāru ierokams</t>
  </si>
  <si>
    <t>Gofrēta caurule 98/110 mm x 6 m</t>
  </si>
  <si>
    <t>Uzlīme "Lattelecom" skapjiem  60x40mm</t>
  </si>
  <si>
    <t>4.DAŽĀDI DARBI</t>
  </si>
  <si>
    <t>5. KABEĻU  KANALIZĀCIJA.</t>
  </si>
  <si>
    <t>6. TELEKOMUNIKĀCIJU TĪKLA PROJEKTĒŠANA</t>
  </si>
  <si>
    <t>7. Materiāli</t>
  </si>
  <si>
    <t>5.001</t>
  </si>
  <si>
    <t>5.002</t>
  </si>
  <si>
    <t>5.003</t>
  </si>
  <si>
    <t>5.004</t>
  </si>
  <si>
    <t>5.005</t>
  </si>
  <si>
    <t>5.006</t>
  </si>
  <si>
    <t>5.007</t>
  </si>
  <si>
    <t>5.008</t>
  </si>
  <si>
    <t>5.009</t>
  </si>
  <si>
    <t>5.010</t>
  </si>
  <si>
    <t>5.011</t>
  </si>
  <si>
    <t>5.012</t>
  </si>
  <si>
    <t>5.013</t>
  </si>
  <si>
    <t>5.014</t>
  </si>
  <si>
    <t>5.015</t>
  </si>
  <si>
    <t>5.016</t>
  </si>
  <si>
    <t>5.017</t>
  </si>
  <si>
    <t>5.018</t>
  </si>
  <si>
    <t>5.019</t>
  </si>
  <si>
    <t>5.020</t>
  </si>
  <si>
    <t>5.021</t>
  </si>
  <si>
    <t>5.022</t>
  </si>
  <si>
    <t>5.023</t>
  </si>
  <si>
    <t>5.024</t>
  </si>
  <si>
    <t>5.025</t>
  </si>
  <si>
    <t>5.026</t>
  </si>
  <si>
    <t>5.027</t>
  </si>
  <si>
    <t>5.028</t>
  </si>
  <si>
    <t>5.029</t>
  </si>
  <si>
    <t>5.030</t>
  </si>
  <si>
    <t>5.031</t>
  </si>
  <si>
    <t>5.032</t>
  </si>
  <si>
    <t>5.033</t>
  </si>
  <si>
    <t>5.034</t>
  </si>
  <si>
    <t>5.035</t>
  </si>
  <si>
    <t>5.036</t>
  </si>
  <si>
    <t>5.037</t>
  </si>
  <si>
    <t>5.038</t>
  </si>
  <si>
    <t>5.039</t>
  </si>
  <si>
    <t>5.040</t>
  </si>
  <si>
    <t>5.041</t>
  </si>
  <si>
    <t>5.042</t>
  </si>
  <si>
    <t>5.043</t>
  </si>
  <si>
    <t>5.044</t>
  </si>
  <si>
    <t>5.045</t>
  </si>
  <si>
    <t>5.046</t>
  </si>
  <si>
    <t>5.047</t>
  </si>
  <si>
    <t>5.048</t>
  </si>
  <si>
    <t>5.049</t>
  </si>
  <si>
    <t>5.050</t>
  </si>
  <si>
    <t>5.051</t>
  </si>
  <si>
    <t>5.052</t>
  </si>
  <si>
    <t>5.053</t>
  </si>
  <si>
    <t>5.054</t>
  </si>
  <si>
    <t>5.055</t>
  </si>
  <si>
    <t>5.056</t>
  </si>
  <si>
    <t>5.057</t>
  </si>
  <si>
    <t>5.058</t>
  </si>
  <si>
    <t>5.059</t>
  </si>
  <si>
    <t>5.060</t>
  </si>
  <si>
    <t>5.061</t>
  </si>
  <si>
    <t>5.062</t>
  </si>
  <si>
    <t>5.063</t>
  </si>
  <si>
    <t>6.001</t>
  </si>
  <si>
    <t>6.002</t>
  </si>
  <si>
    <t>6.003</t>
  </si>
  <si>
    <t>6.004</t>
  </si>
  <si>
    <t>6.005</t>
  </si>
  <si>
    <t>6.006</t>
  </si>
  <si>
    <t>6.007</t>
  </si>
  <si>
    <t>6.008</t>
  </si>
  <si>
    <t>6.009</t>
  </si>
  <si>
    <t>6.010</t>
  </si>
  <si>
    <t>6.011</t>
  </si>
  <si>
    <t>6.012</t>
  </si>
  <si>
    <t>6.013</t>
  </si>
  <si>
    <t>6.014</t>
  </si>
  <si>
    <t>6.015</t>
  </si>
  <si>
    <t>6.016</t>
  </si>
  <si>
    <t>6.017</t>
  </si>
  <si>
    <t>6.018</t>
  </si>
  <si>
    <t>6.019</t>
  </si>
  <si>
    <t>6.020</t>
  </si>
  <si>
    <t>6.021</t>
  </si>
  <si>
    <t>6.022</t>
  </si>
  <si>
    <t>6.023</t>
  </si>
  <si>
    <t>6.024</t>
  </si>
  <si>
    <t>6.025</t>
  </si>
  <si>
    <t>6.026</t>
  </si>
  <si>
    <t>6.027</t>
  </si>
  <si>
    <t>6.028</t>
  </si>
  <si>
    <t>6.029</t>
  </si>
  <si>
    <t>6.030</t>
  </si>
  <si>
    <t>6.031</t>
  </si>
  <si>
    <t>6.032</t>
  </si>
  <si>
    <t>6.033</t>
  </si>
  <si>
    <t>6.034</t>
  </si>
  <si>
    <t>6.035</t>
  </si>
  <si>
    <t>6.036</t>
  </si>
  <si>
    <t>6.037</t>
  </si>
  <si>
    <t>6.038</t>
  </si>
  <si>
    <t>6.039</t>
  </si>
  <si>
    <t>6.040</t>
  </si>
  <si>
    <t>6.041</t>
  </si>
  <si>
    <t>6.042</t>
  </si>
  <si>
    <t>6.043</t>
  </si>
  <si>
    <t>6.044</t>
  </si>
  <si>
    <t>6.045</t>
  </si>
  <si>
    <t>6.046</t>
  </si>
  <si>
    <t>6.047</t>
  </si>
  <si>
    <t>6.048</t>
  </si>
  <si>
    <t>6.049</t>
  </si>
  <si>
    <t>6.050</t>
  </si>
  <si>
    <t>6.051</t>
  </si>
  <si>
    <t>6.052</t>
  </si>
  <si>
    <t>6.053</t>
  </si>
  <si>
    <t>6.054</t>
  </si>
  <si>
    <t>6.055</t>
  </si>
  <si>
    <t>6.056</t>
  </si>
  <si>
    <t>6.057</t>
  </si>
  <si>
    <t>6.058</t>
  </si>
  <si>
    <t>6.059</t>
  </si>
  <si>
    <t>6.060</t>
  </si>
  <si>
    <t>7.001</t>
  </si>
  <si>
    <t>7.002</t>
  </si>
  <si>
    <t>7.003</t>
  </si>
  <si>
    <t>7.004</t>
  </si>
  <si>
    <t>7.005</t>
  </si>
  <si>
    <t>7.006</t>
  </si>
  <si>
    <t>7.007</t>
  </si>
  <si>
    <t>7.008</t>
  </si>
  <si>
    <t>7.009</t>
  </si>
  <si>
    <t>7.010</t>
  </si>
  <si>
    <t>7.011</t>
  </si>
  <si>
    <t>7.012</t>
  </si>
  <si>
    <t>7.013</t>
  </si>
  <si>
    <t>7.014</t>
  </si>
  <si>
    <t>7.015</t>
  </si>
  <si>
    <t>7.016</t>
  </si>
  <si>
    <t>7.017</t>
  </si>
  <si>
    <t>7.018</t>
  </si>
  <si>
    <t>7.019</t>
  </si>
  <si>
    <t>7.020</t>
  </si>
  <si>
    <t>7.021</t>
  </si>
  <si>
    <t>7.022</t>
  </si>
  <si>
    <t>7.023</t>
  </si>
  <si>
    <t>7.024</t>
  </si>
  <si>
    <t>7.025</t>
  </si>
  <si>
    <t>7.026</t>
  </si>
  <si>
    <t>7.027</t>
  </si>
  <si>
    <t>7.028</t>
  </si>
  <si>
    <t>7.029</t>
  </si>
  <si>
    <t>7.030</t>
  </si>
  <si>
    <t>7.031</t>
  </si>
  <si>
    <t>7.032</t>
  </si>
  <si>
    <t>7.033</t>
  </si>
  <si>
    <t>7.034</t>
  </si>
  <si>
    <t>7.035</t>
  </si>
  <si>
    <t>7.036</t>
  </si>
  <si>
    <t>7.037</t>
  </si>
  <si>
    <t>7.038</t>
  </si>
  <si>
    <t>7.039</t>
  </si>
  <si>
    <t>8.001</t>
  </si>
  <si>
    <t>8.002</t>
  </si>
  <si>
    <t>8.003</t>
  </si>
  <si>
    <t>8.004</t>
  </si>
  <si>
    <t>8.005</t>
  </si>
  <si>
    <t>8.006</t>
  </si>
  <si>
    <t>8.007</t>
  </si>
  <si>
    <t>8.008</t>
  </si>
  <si>
    <t>8.009</t>
  </si>
  <si>
    <t>8.010</t>
  </si>
  <si>
    <t>8.011</t>
  </si>
  <si>
    <t>8.012</t>
  </si>
  <si>
    <t>8.013</t>
  </si>
  <si>
    <t>8.014</t>
  </si>
  <si>
    <t>8.015</t>
  </si>
  <si>
    <t>8.016</t>
  </si>
  <si>
    <t>8.017</t>
  </si>
  <si>
    <t>8.018</t>
  </si>
  <si>
    <t>8.019</t>
  </si>
  <si>
    <t>8.020</t>
  </si>
  <si>
    <t>8.021</t>
  </si>
  <si>
    <t>8.022</t>
  </si>
  <si>
    <t>8.023</t>
  </si>
  <si>
    <t>8.024</t>
  </si>
  <si>
    <t>8.025</t>
  </si>
  <si>
    <t>8.026</t>
  </si>
  <si>
    <t>8.027</t>
  </si>
  <si>
    <t>9.001</t>
  </si>
  <si>
    <t>9.002</t>
  </si>
  <si>
    <t>9.003</t>
  </si>
  <si>
    <t>9.004</t>
  </si>
  <si>
    <t>9.005</t>
  </si>
  <si>
    <t>9.006</t>
  </si>
  <si>
    <t>9.007</t>
  </si>
  <si>
    <t>9.008</t>
  </si>
  <si>
    <t>9.009</t>
  </si>
  <si>
    <t>9.010</t>
  </si>
  <si>
    <t>9.011</t>
  </si>
  <si>
    <t>9.012</t>
  </si>
  <si>
    <t>9.013</t>
  </si>
  <si>
    <t>9.014</t>
  </si>
  <si>
    <t>9.015</t>
  </si>
  <si>
    <t>9.016</t>
  </si>
  <si>
    <t>9.017</t>
  </si>
  <si>
    <t>9.018</t>
  </si>
  <si>
    <t>9.019</t>
  </si>
  <si>
    <t>9.020</t>
  </si>
  <si>
    <t>9.021</t>
  </si>
  <si>
    <t>9.022</t>
  </si>
  <si>
    <t>9.023</t>
  </si>
  <si>
    <t>9.024</t>
  </si>
  <si>
    <t>9.025</t>
  </si>
  <si>
    <t>9.026</t>
  </si>
  <si>
    <t>9.027</t>
  </si>
  <si>
    <t>9.028</t>
  </si>
  <si>
    <t>9.029</t>
  </si>
  <si>
    <t>9.030</t>
  </si>
  <si>
    <t>9.031</t>
  </si>
  <si>
    <t>9.032</t>
  </si>
  <si>
    <t>1.004</t>
  </si>
  <si>
    <t>1.025</t>
  </si>
  <si>
    <t>1.026</t>
  </si>
  <si>
    <t>1.027</t>
  </si>
  <si>
    <t>1.029</t>
  </si>
  <si>
    <t>1.030</t>
  </si>
  <si>
    <t>1.031</t>
  </si>
  <si>
    <t>1.032</t>
  </si>
  <si>
    <t>1.033</t>
  </si>
  <si>
    <t>1.034</t>
  </si>
  <si>
    <t>1.040</t>
  </si>
  <si>
    <t>1.041</t>
  </si>
  <si>
    <t>1.042</t>
  </si>
  <si>
    <t>1.043</t>
  </si>
  <si>
    <t>1.044</t>
  </si>
  <si>
    <t>1.045</t>
  </si>
  <si>
    <t>1.046</t>
  </si>
  <si>
    <t>1.047</t>
  </si>
  <si>
    <t>1.048</t>
  </si>
  <si>
    <t>1.049</t>
  </si>
  <si>
    <t>1.050</t>
  </si>
  <si>
    <t>1.051</t>
  </si>
  <si>
    <t>1.052</t>
  </si>
  <si>
    <t>1.053</t>
  </si>
  <si>
    <t>1.054</t>
  </si>
  <si>
    <t>2.002</t>
  </si>
  <si>
    <t>2.003</t>
  </si>
  <si>
    <t>2.004</t>
  </si>
  <si>
    <t>2.005</t>
  </si>
  <si>
    <t>2.006</t>
  </si>
  <si>
    <t>2.007</t>
  </si>
  <si>
    <t>2.008</t>
  </si>
  <si>
    <t>2.009</t>
  </si>
  <si>
    <t>2.010</t>
  </si>
  <si>
    <t>2.011</t>
  </si>
  <si>
    <t>2.012</t>
  </si>
  <si>
    <t>2.013</t>
  </si>
  <si>
    <t>2.014</t>
  </si>
  <si>
    <t>2.015</t>
  </si>
  <si>
    <t>2.016</t>
  </si>
  <si>
    <t>2.017</t>
  </si>
  <si>
    <t>2.018</t>
  </si>
  <si>
    <t>2.019</t>
  </si>
  <si>
    <t>2.020</t>
  </si>
  <si>
    <t>2.021</t>
  </si>
  <si>
    <t>2.022</t>
  </si>
  <si>
    <t>2.023</t>
  </si>
  <si>
    <t>2.024</t>
  </si>
  <si>
    <t>2.025</t>
  </si>
  <si>
    <t>2.026</t>
  </si>
  <si>
    <t>2.027</t>
  </si>
  <si>
    <t>2.028</t>
  </si>
  <si>
    <t>2.029</t>
  </si>
  <si>
    <t>2.030</t>
  </si>
  <si>
    <t>2.031</t>
  </si>
  <si>
    <t>2.032</t>
  </si>
  <si>
    <t>2.033</t>
  </si>
  <si>
    <t>2.034</t>
  </si>
  <si>
    <t>2.035</t>
  </si>
  <si>
    <t>2.036</t>
  </si>
  <si>
    <t>2.037</t>
  </si>
  <si>
    <t>2.038</t>
  </si>
  <si>
    <t>2.039</t>
  </si>
  <si>
    <t>2.040</t>
  </si>
  <si>
    <t>2.041</t>
  </si>
  <si>
    <t>2.042</t>
  </si>
  <si>
    <t>2.043</t>
  </si>
  <si>
    <t>2.044</t>
  </si>
  <si>
    <t>2.045</t>
  </si>
  <si>
    <t>2.046</t>
  </si>
  <si>
    <t>2.047</t>
  </si>
  <si>
    <t>2.048</t>
  </si>
  <si>
    <t>2.049</t>
  </si>
  <si>
    <t>2.050</t>
  </si>
  <si>
    <t>2.051</t>
  </si>
  <si>
    <t>2.052</t>
  </si>
  <si>
    <t>2.053</t>
  </si>
  <si>
    <t>2.054</t>
  </si>
  <si>
    <t>3.001</t>
  </si>
  <si>
    <t>3.002</t>
  </si>
  <si>
    <t>3.003</t>
  </si>
  <si>
    <t>3.004</t>
  </si>
  <si>
    <t>3.005</t>
  </si>
  <si>
    <t>3.006</t>
  </si>
  <si>
    <t>3.007</t>
  </si>
  <si>
    <t>3.008</t>
  </si>
  <si>
    <t>3.009</t>
  </si>
  <si>
    <t>3.010</t>
  </si>
  <si>
    <t>3.011</t>
  </si>
  <si>
    <t>3.012</t>
  </si>
  <si>
    <t>3.013</t>
  </si>
  <si>
    <t>3.014</t>
  </si>
  <si>
    <t>3.015</t>
  </si>
  <si>
    <t>3.016</t>
  </si>
  <si>
    <t>3.017</t>
  </si>
  <si>
    <t>3.018</t>
  </si>
  <si>
    <t>3.019</t>
  </si>
  <si>
    <t>3.020</t>
  </si>
  <si>
    <t>3.021</t>
  </si>
  <si>
    <t>3.022</t>
  </si>
  <si>
    <t>3.023</t>
  </si>
  <si>
    <t>3.024</t>
  </si>
  <si>
    <t>3.025</t>
  </si>
  <si>
    <t>3.026</t>
  </si>
  <si>
    <t>3.027</t>
  </si>
  <si>
    <t>3.028</t>
  </si>
  <si>
    <t>3.029</t>
  </si>
  <si>
    <t>3.030</t>
  </si>
  <si>
    <t>3.031</t>
  </si>
  <si>
    <t>3.032</t>
  </si>
  <si>
    <t>3.033</t>
  </si>
  <si>
    <t>3.034</t>
  </si>
  <si>
    <t>3.035</t>
  </si>
  <si>
    <t>3.036</t>
  </si>
  <si>
    <t>3.037</t>
  </si>
  <si>
    <t>3.038</t>
  </si>
  <si>
    <t>3.039</t>
  </si>
  <si>
    <t>3.040</t>
  </si>
  <si>
    <t>3.041</t>
  </si>
  <si>
    <t>3.042</t>
  </si>
  <si>
    <t>3.043</t>
  </si>
  <si>
    <t>3.044</t>
  </si>
  <si>
    <t>3.045</t>
  </si>
  <si>
    <t>3.046</t>
  </si>
  <si>
    <t>3.047</t>
  </si>
  <si>
    <t>3.048</t>
  </si>
  <si>
    <t>D2.001</t>
  </si>
  <si>
    <t>D10.001</t>
  </si>
  <si>
    <t>D10.002</t>
  </si>
  <si>
    <t>D10.003</t>
  </si>
  <si>
    <t>D10.004</t>
  </si>
  <si>
    <t>D10.006</t>
  </si>
  <si>
    <t>D10.007</t>
  </si>
  <si>
    <t>D10.008</t>
  </si>
  <si>
    <t>D10.009</t>
  </si>
  <si>
    <t>D10.010</t>
  </si>
  <si>
    <t>D10.011</t>
  </si>
  <si>
    <t>D10.012</t>
  </si>
  <si>
    <t>D10.013</t>
  </si>
  <si>
    <t>D11.001</t>
  </si>
  <si>
    <t>D11.002</t>
  </si>
  <si>
    <t>D11.003</t>
  </si>
  <si>
    <t>D11.004</t>
  </si>
  <si>
    <t>D11.005</t>
  </si>
  <si>
    <t>11.006</t>
  </si>
  <si>
    <t>11.015</t>
  </si>
  <si>
    <t>11.016</t>
  </si>
  <si>
    <t>11.017</t>
  </si>
  <si>
    <t>11.018</t>
  </si>
  <si>
    <t>11.019</t>
  </si>
  <si>
    <t>11.020</t>
  </si>
  <si>
    <t>11.021</t>
  </si>
  <si>
    <t>11.022</t>
  </si>
  <si>
    <t>11.023</t>
  </si>
  <si>
    <t>11.025</t>
  </si>
  <si>
    <t>11.026</t>
  </si>
  <si>
    <t>11.027</t>
  </si>
  <si>
    <t>11.028</t>
  </si>
  <si>
    <t>11.029</t>
  </si>
  <si>
    <t>11.030</t>
  </si>
  <si>
    <t>11.031</t>
  </si>
  <si>
    <t>11.032</t>
  </si>
  <si>
    <t>11.033</t>
  </si>
  <si>
    <t>D11.007</t>
  </si>
  <si>
    <t>D11.008</t>
  </si>
  <si>
    <t>D11.009</t>
  </si>
  <si>
    <t>D11.010</t>
  </si>
  <si>
    <t>D11.011</t>
  </si>
  <si>
    <t>D11.012</t>
  </si>
  <si>
    <t>D11.013</t>
  </si>
  <si>
    <t>D11.014</t>
  </si>
  <si>
    <t>D11.024</t>
  </si>
  <si>
    <t>D10.023</t>
  </si>
  <si>
    <t>D12.001</t>
  </si>
  <si>
    <t>D12.002</t>
  </si>
  <si>
    <t>D12.003</t>
  </si>
  <si>
    <t>D12.004</t>
  </si>
  <si>
    <t>D12.006</t>
  </si>
  <si>
    <t>D12.007</t>
  </si>
  <si>
    <t>D12.008</t>
  </si>
  <si>
    <t>D12.009</t>
  </si>
  <si>
    <t>D12.010</t>
  </si>
  <si>
    <t>D12.011</t>
  </si>
  <si>
    <t>D12.012</t>
  </si>
  <si>
    <t>D12.013</t>
  </si>
  <si>
    <t>D12.022</t>
  </si>
  <si>
    <t>Esošo gaismas ķermeņu demontāža no balstiem (balstu h=4-10m)</t>
  </si>
  <si>
    <t>13.006</t>
  </si>
  <si>
    <t>13.009</t>
  </si>
  <si>
    <t>13.011</t>
  </si>
  <si>
    <t>13.014</t>
  </si>
  <si>
    <t>13.015</t>
  </si>
  <si>
    <t>13.016</t>
  </si>
  <si>
    <t>13.017</t>
  </si>
  <si>
    <t>13.018</t>
  </si>
  <si>
    <t>13.019</t>
  </si>
  <si>
    <t>13.020</t>
  </si>
  <si>
    <t>13.021</t>
  </si>
  <si>
    <t>13.022</t>
  </si>
  <si>
    <t>13.024</t>
  </si>
  <si>
    <t>13.025</t>
  </si>
  <si>
    <t>13.026</t>
  </si>
  <si>
    <t>13.027</t>
  </si>
  <si>
    <t>13.028</t>
  </si>
  <si>
    <t>13.029</t>
  </si>
  <si>
    <t>13.030</t>
  </si>
  <si>
    <t>13.031</t>
  </si>
  <si>
    <t>13.032</t>
  </si>
  <si>
    <t>13.035</t>
  </si>
  <si>
    <t>D13.001</t>
  </si>
  <si>
    <t>D13.002</t>
  </si>
  <si>
    <t>D13.003</t>
  </si>
  <si>
    <t>D13.004</t>
  </si>
  <si>
    <t>D13.005</t>
  </si>
  <si>
    <t>D13.007</t>
  </si>
  <si>
    <t>D13.008</t>
  </si>
  <si>
    <t>D13.010</t>
  </si>
  <si>
    <t>D13.012</t>
  </si>
  <si>
    <t>D3.013</t>
  </si>
  <si>
    <t>D13.023</t>
  </si>
  <si>
    <t>14.003</t>
  </si>
  <si>
    <t>14.004</t>
  </si>
  <si>
    <t>14.005</t>
  </si>
  <si>
    <t>14.006</t>
  </si>
  <si>
    <t>14.014</t>
  </si>
  <si>
    <t>14.015</t>
  </si>
  <si>
    <t>14.016</t>
  </si>
  <si>
    <t>14.017</t>
  </si>
  <si>
    <t>14.018</t>
  </si>
  <si>
    <t>14.019</t>
  </si>
  <si>
    <t>14.020</t>
  </si>
  <si>
    <t>14.021</t>
  </si>
  <si>
    <t>14.022</t>
  </si>
  <si>
    <t>14.024</t>
  </si>
  <si>
    <t>14.025</t>
  </si>
  <si>
    <t>14.026</t>
  </si>
  <si>
    <t>14.027</t>
  </si>
  <si>
    <t>14.028</t>
  </si>
  <si>
    <t>14.029</t>
  </si>
  <si>
    <t>14.030</t>
  </si>
  <si>
    <t>14.031</t>
  </si>
  <si>
    <t>14.032</t>
  </si>
  <si>
    <t>14.033</t>
  </si>
  <si>
    <t>14.034</t>
  </si>
  <si>
    <t>D14.001</t>
  </si>
  <si>
    <t>D14.002</t>
  </si>
  <si>
    <t>D14.007</t>
  </si>
  <si>
    <t>D14.008</t>
  </si>
  <si>
    <t>D14.009</t>
  </si>
  <si>
    <t>D14.010</t>
  </si>
  <si>
    <t>D14.011</t>
  </si>
  <si>
    <t>D14.012</t>
  </si>
  <si>
    <t>D14.013</t>
  </si>
  <si>
    <t>D14.023</t>
  </si>
  <si>
    <t>D17.031</t>
  </si>
  <si>
    <t>D20.020</t>
  </si>
  <si>
    <t>Smilts pamatceļam</t>
  </si>
  <si>
    <t>Smilts nobrauktuvēm</t>
  </si>
  <si>
    <t>Ceļš</t>
  </si>
  <si>
    <t>Kabelis PPJ 3x1,5 (balstā)</t>
  </si>
  <si>
    <t>14.035</t>
  </si>
  <si>
    <t>13.033</t>
  </si>
  <si>
    <t>13.034</t>
  </si>
  <si>
    <t>13.036</t>
  </si>
  <si>
    <t>13.037</t>
  </si>
  <si>
    <t>12.032</t>
  </si>
  <si>
    <t>11.034</t>
  </si>
  <si>
    <t>11.035</t>
  </si>
  <si>
    <t>11.036</t>
  </si>
  <si>
    <t>Ceļa zīmes Nr.201 uzstādīšana</t>
  </si>
  <si>
    <t>19.031</t>
  </si>
  <si>
    <t>19.040</t>
  </si>
  <si>
    <t>18.030</t>
  </si>
  <si>
    <t>18.038</t>
  </si>
  <si>
    <t>17.037</t>
  </si>
  <si>
    <t>17.038</t>
  </si>
  <si>
    <t>16.031</t>
  </si>
  <si>
    <t>16.040</t>
  </si>
  <si>
    <t>15.032</t>
  </si>
  <si>
    <t>15.042</t>
  </si>
  <si>
    <t>15.043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</si>
</sst>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"/>
    <numFmt numFmtId="165" formatCode="_(* #,##0.00_);_(* \(#,##0.00\);_(* &quot;-&quot;??_);_(@_)"/>
    <numFmt numFmtId="166" formatCode="_(* #,##0.000_);_(* \(#,##0.000\);_(* &quot;-&quot;??_);_(@_)"/>
  </numFmts>
  <fonts count="20" x14ac:knownFonts="1">
    <font>
      <sz val="11"/>
      <color theme="1"/>
      <name val="Calibri"/>
      <family val="2"/>
      <charset val="186"/>
      <scheme val="minor"/>
    </font>
    <font>
      <sz val="12"/>
      <name val="Arial"/>
      <family val="2"/>
      <charset val="186"/>
    </font>
    <font>
      <sz val="10"/>
      <name val="Arial"/>
      <family val="2"/>
      <charset val="186"/>
    </font>
    <font>
      <b/>
      <sz val="11"/>
      <name val="Arial"/>
      <family val="2"/>
      <charset val="186"/>
    </font>
    <font>
      <b/>
      <sz val="10"/>
      <name val="Arial"/>
      <family val="2"/>
      <charset val="186"/>
    </font>
    <font>
      <sz val="8"/>
      <name val="Arial"/>
      <family val="2"/>
      <charset val="186"/>
    </font>
    <font>
      <b/>
      <i/>
      <sz val="10"/>
      <name val="Arial"/>
      <family val="2"/>
      <charset val="186"/>
    </font>
    <font>
      <i/>
      <sz val="10"/>
      <name val="Arial"/>
      <family val="2"/>
      <charset val="186"/>
    </font>
    <font>
      <b/>
      <sz val="10"/>
      <color indexed="8"/>
      <name val="Arial"/>
      <family val="2"/>
      <charset val="186"/>
    </font>
    <font>
      <sz val="9"/>
      <name val="Arial"/>
      <family val="2"/>
      <charset val="186"/>
    </font>
    <font>
      <sz val="8"/>
      <color indexed="8"/>
      <name val="Arial"/>
      <family val="2"/>
      <charset val="186"/>
    </font>
    <font>
      <sz val="10"/>
      <name val="Helv"/>
    </font>
    <font>
      <sz val="10"/>
      <name val="Calibri"/>
      <family val="2"/>
      <charset val="186"/>
    </font>
    <font>
      <b/>
      <sz val="10"/>
      <color indexed="8"/>
      <name val="Calibri"/>
      <family val="2"/>
      <charset val="186"/>
    </font>
    <font>
      <b/>
      <sz val="10"/>
      <name val="Calibri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name val="Arial"/>
      <family val="2"/>
      <charset val="186"/>
    </font>
    <font>
      <sz val="8"/>
      <color theme="1"/>
      <name val="Arial"/>
      <family val="2"/>
      <charset val="186"/>
    </font>
    <font>
      <sz val="11"/>
      <color indexed="8"/>
      <name val="Calibri"/>
      <family val="2"/>
      <charset val="186"/>
    </font>
    <font>
      <b/>
      <sz val="11"/>
      <color theme="1"/>
      <name val="Calibri"/>
      <family val="2"/>
      <charset val="186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43" fontId="15" fillId="0" borderId="0" applyFont="0" applyFill="0" applyBorder="0" applyAlignment="0" applyProtection="0"/>
    <xf numFmtId="0" fontId="2" fillId="0" borderId="0"/>
    <xf numFmtId="9" fontId="15" fillId="0" borderId="0" applyFont="0" applyFill="0" applyBorder="0" applyAlignment="0" applyProtection="0"/>
    <xf numFmtId="0" fontId="18" fillId="0" borderId="0"/>
  </cellStyleXfs>
  <cellXfs count="164">
    <xf numFmtId="0" fontId="0" fillId="0" borderId="0" xfId="0"/>
    <xf numFmtId="0" fontId="0" fillId="0" borderId="0" xfId="0" applyFill="1"/>
    <xf numFmtId="9" fontId="0" fillId="0" borderId="0" xfId="0" applyNumberFormat="1" applyFill="1"/>
    <xf numFmtId="0" fontId="2" fillId="0" borderId="0" xfId="0" applyFont="1" applyFill="1" applyAlignment="1">
      <alignment vertical="center"/>
    </xf>
    <xf numFmtId="0" fontId="4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left" vertical="center"/>
    </xf>
    <xf numFmtId="0" fontId="2" fillId="0" borderId="0" xfId="0" applyFont="1" applyFill="1" applyBorder="1" applyAlignment="1"/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/>
    <xf numFmtId="2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Border="1" applyAlignment="1">
      <alignment vertical="center"/>
    </xf>
    <xf numFmtId="49" fontId="2" fillId="0" borderId="0" xfId="0" applyNumberFormat="1" applyFont="1" applyFill="1" applyAlignment="1">
      <alignment vertical="center"/>
    </xf>
    <xf numFmtId="49" fontId="2" fillId="0" borderId="0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4" fontId="4" fillId="0" borderId="0" xfId="0" applyNumberFormat="1" applyFont="1" applyFill="1" applyBorder="1" applyAlignment="1">
      <alignment vertical="center"/>
    </xf>
    <xf numFmtId="0" fontId="2" fillId="0" borderId="0" xfId="0" applyFont="1" applyFill="1" applyBorder="1" applyAlignment="1">
      <alignment horizontal="center" vertical="center"/>
    </xf>
    <xf numFmtId="2" fontId="4" fillId="0" borderId="0" xfId="0" applyNumberFormat="1" applyFont="1" applyFill="1" applyBorder="1" applyAlignment="1">
      <alignment vertical="center"/>
    </xf>
    <xf numFmtId="0" fontId="2" fillId="0" borderId="1" xfId="0" applyFont="1" applyFill="1" applyBorder="1" applyAlignment="1">
      <alignment horizontal="center" vertical="center" textRotation="90" wrapText="1"/>
    </xf>
    <xf numFmtId="2" fontId="2" fillId="0" borderId="1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textRotation="90" wrapText="1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43" fontId="4" fillId="0" borderId="6" xfId="0" applyNumberFormat="1" applyFont="1" applyFill="1" applyBorder="1" applyAlignment="1">
      <alignment horizontal="center" vertical="center"/>
    </xf>
    <xf numFmtId="49" fontId="4" fillId="0" borderId="7" xfId="0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left" wrapText="1"/>
    </xf>
    <xf numFmtId="0" fontId="4" fillId="0" borderId="6" xfId="0" applyFont="1" applyFill="1" applyBorder="1" applyAlignment="1">
      <alignment horizontal="left"/>
    </xf>
    <xf numFmtId="49" fontId="4" fillId="0" borderId="6" xfId="0" applyNumberFormat="1" applyFont="1" applyFill="1" applyBorder="1" applyAlignment="1">
      <alignment horizontal="left"/>
    </xf>
    <xf numFmtId="43" fontId="4" fillId="0" borderId="6" xfId="0" applyNumberFormat="1" applyFont="1" applyFill="1" applyBorder="1" applyAlignment="1">
      <alignment vertical="center"/>
    </xf>
    <xf numFmtId="43" fontId="4" fillId="0" borderId="6" xfId="0" applyNumberFormat="1" applyFont="1" applyFill="1" applyBorder="1"/>
    <xf numFmtId="43" fontId="4" fillId="0" borderId="6" xfId="0" applyNumberFormat="1" applyFont="1" applyBorder="1" applyAlignment="1">
      <alignment vertical="center"/>
    </xf>
    <xf numFmtId="0" fontId="7" fillId="0" borderId="6" xfId="0" applyFont="1" applyFill="1" applyBorder="1" applyAlignment="1">
      <alignment horizontal="right" wrapText="1"/>
    </xf>
    <xf numFmtId="0" fontId="7" fillId="0" borderId="6" xfId="0" applyFont="1" applyFill="1" applyBorder="1" applyAlignment="1">
      <alignment horizontal="right" vertical="center" wrapText="1"/>
    </xf>
    <xf numFmtId="43" fontId="7" fillId="0" borderId="6" xfId="0" applyNumberFormat="1" applyFont="1" applyFill="1" applyBorder="1" applyAlignment="1">
      <alignment vertical="center"/>
    </xf>
    <xf numFmtId="43" fontId="7" fillId="0" borderId="6" xfId="0" applyNumberFormat="1" applyFont="1" applyFill="1" applyBorder="1" applyAlignment="1">
      <alignment horizontal="center" vertical="center"/>
    </xf>
    <xf numFmtId="0" fontId="8" fillId="0" borderId="7" xfId="0" applyFont="1" applyFill="1" applyBorder="1" applyAlignment="1">
      <alignment vertical="center" wrapText="1"/>
    </xf>
    <xf numFmtId="0" fontId="8" fillId="0" borderId="7" xfId="0" applyFont="1" applyFill="1" applyBorder="1" applyAlignment="1">
      <alignment horizontal="center" wrapText="1"/>
    </xf>
    <xf numFmtId="0" fontId="4" fillId="0" borderId="7" xfId="0" applyFont="1" applyFill="1" applyBorder="1" applyAlignment="1">
      <alignment vertical="center"/>
    </xf>
    <xf numFmtId="43" fontId="4" fillId="0" borderId="7" xfId="0" applyNumberFormat="1" applyFont="1" applyFill="1" applyBorder="1" applyAlignment="1">
      <alignment horizontal="center" vertical="center"/>
    </xf>
    <xf numFmtId="43" fontId="4" fillId="0" borderId="7" xfId="0" applyNumberFormat="1" applyFont="1" applyFill="1" applyBorder="1" applyAlignment="1">
      <alignment horizontal="center" vertical="center" wrapText="1"/>
    </xf>
    <xf numFmtId="43" fontId="4" fillId="0" borderId="6" xfId="0" applyNumberFormat="1" applyFont="1" applyFill="1" applyBorder="1" applyAlignment="1">
      <alignment horizontal="center" vertical="center" wrapText="1"/>
    </xf>
    <xf numFmtId="43" fontId="4" fillId="0" borderId="6" xfId="0" applyNumberFormat="1" applyFont="1" applyBorder="1" applyAlignment="1">
      <alignment horizontal="center" vertical="center"/>
    </xf>
    <xf numFmtId="43" fontId="4" fillId="0" borderId="6" xfId="2" applyNumberFormat="1" applyFont="1" applyFill="1" applyBorder="1" applyAlignment="1">
      <alignment horizontal="center" vertical="center"/>
    </xf>
    <xf numFmtId="0" fontId="4" fillId="0" borderId="6" xfId="0" applyFont="1" applyFill="1" applyBorder="1" applyAlignment="1">
      <alignment wrapText="1"/>
    </xf>
    <xf numFmtId="0" fontId="4" fillId="0" borderId="6" xfId="0" applyFont="1" applyFill="1" applyBorder="1" applyAlignment="1">
      <alignment horizontal="left" vertical="center"/>
    </xf>
    <xf numFmtId="164" fontId="4" fillId="0" borderId="6" xfId="0" applyNumberFormat="1" applyFont="1" applyFill="1" applyBorder="1" applyAlignment="1">
      <alignment horizontal="left" vertical="center"/>
    </xf>
    <xf numFmtId="0" fontId="7" fillId="0" borderId="6" xfId="0" applyFont="1" applyFill="1" applyBorder="1" applyAlignment="1">
      <alignment horizontal="right"/>
    </xf>
    <xf numFmtId="0" fontId="7" fillId="0" borderId="6" xfId="0" applyFont="1" applyFill="1" applyBorder="1" applyAlignment="1">
      <alignment horizontal="right" vertical="center"/>
    </xf>
    <xf numFmtId="164" fontId="7" fillId="0" borderId="6" xfId="0" applyNumberFormat="1" applyFont="1" applyFill="1" applyBorder="1" applyAlignment="1">
      <alignment horizontal="right"/>
    </xf>
    <xf numFmtId="49" fontId="7" fillId="0" borderId="6" xfId="0" applyNumberFormat="1" applyFont="1" applyFill="1" applyBorder="1" applyAlignment="1">
      <alignment horizontal="right" vertical="center"/>
    </xf>
    <xf numFmtId="49" fontId="4" fillId="0" borderId="6" xfId="0" applyNumberFormat="1" applyFont="1" applyFill="1" applyBorder="1" applyAlignment="1">
      <alignment horizontal="left" vertical="center"/>
    </xf>
    <xf numFmtId="0" fontId="4" fillId="0" borderId="6" xfId="0" applyFont="1" applyFill="1" applyBorder="1" applyAlignment="1">
      <alignment horizontal="left" vertical="center" wrapText="1"/>
    </xf>
    <xf numFmtId="2" fontId="4" fillId="0" borderId="6" xfId="0" applyNumberFormat="1" applyFont="1" applyFill="1" applyBorder="1"/>
    <xf numFmtId="0" fontId="7" fillId="0" borderId="6" xfId="0" quotePrefix="1" applyFont="1" applyFill="1" applyBorder="1" applyAlignment="1">
      <alignment horizontal="right"/>
    </xf>
    <xf numFmtId="2" fontId="4" fillId="0" borderId="6" xfId="0" applyNumberFormat="1" applyFont="1" applyFill="1" applyBorder="1" applyAlignment="1">
      <alignment horizontal="left" vertical="center"/>
    </xf>
    <xf numFmtId="0" fontId="7" fillId="0" borderId="6" xfId="0" quotePrefix="1" applyNumberFormat="1" applyFont="1" applyFill="1" applyBorder="1" applyAlignment="1">
      <alignment horizontal="right"/>
    </xf>
    <xf numFmtId="164" fontId="7" fillId="0" borderId="6" xfId="0" applyNumberFormat="1" applyFont="1" applyFill="1" applyBorder="1" applyAlignment="1">
      <alignment horizontal="right" vertical="center"/>
    </xf>
    <xf numFmtId="0" fontId="4" fillId="0" borderId="6" xfId="0" applyFont="1" applyFill="1" applyBorder="1" applyAlignment="1">
      <alignment horizontal="left" wrapText="1" shrinkToFit="1"/>
    </xf>
    <xf numFmtId="164" fontId="4" fillId="0" borderId="6" xfId="0" applyNumberFormat="1" applyFont="1" applyFill="1" applyBorder="1" applyAlignment="1">
      <alignment horizontal="left"/>
    </xf>
    <xf numFmtId="0" fontId="7" fillId="0" borderId="8" xfId="0" applyFont="1" applyFill="1" applyBorder="1" applyAlignment="1">
      <alignment horizontal="right" wrapText="1"/>
    </xf>
    <xf numFmtId="164" fontId="7" fillId="0" borderId="8" xfId="0" applyNumberFormat="1" applyFont="1" applyFill="1" applyBorder="1" applyAlignment="1">
      <alignment horizontal="right" vertical="center"/>
    </xf>
    <xf numFmtId="49" fontId="7" fillId="0" borderId="8" xfId="0" applyNumberFormat="1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left" wrapText="1"/>
    </xf>
    <xf numFmtId="49" fontId="4" fillId="0" borderId="9" xfId="0" applyNumberFormat="1" applyFont="1" applyFill="1" applyBorder="1" applyAlignment="1">
      <alignment horizontal="center"/>
    </xf>
    <xf numFmtId="0" fontId="4" fillId="0" borderId="9" xfId="0" applyFont="1" applyFill="1" applyBorder="1" applyAlignment="1">
      <alignment horizontal="left" wrapText="1"/>
    </xf>
    <xf numFmtId="0" fontId="2" fillId="0" borderId="9" xfId="0" applyFont="1" applyFill="1" applyBorder="1" applyAlignment="1">
      <alignment horizontal="center" vertical="center" wrapText="1"/>
    </xf>
    <xf numFmtId="164" fontId="2" fillId="0" borderId="9" xfId="0" applyNumberFormat="1" applyFont="1" applyFill="1" applyBorder="1" applyAlignment="1">
      <alignment horizontal="center" vertical="center"/>
    </xf>
    <xf numFmtId="43" fontId="0" fillId="0" borderId="9" xfId="0" applyNumberFormat="1" applyFill="1" applyBorder="1"/>
    <xf numFmtId="0" fontId="4" fillId="0" borderId="0" xfId="0" applyFont="1"/>
    <xf numFmtId="0" fontId="4" fillId="0" borderId="7" xfId="0" applyFont="1" applyFill="1" applyBorder="1" applyAlignment="1">
      <alignment horizontal="left" wrapText="1"/>
    </xf>
    <xf numFmtId="0" fontId="4" fillId="0" borderId="7" xfId="2" applyFont="1" applyBorder="1" applyAlignment="1">
      <alignment horizontal="center"/>
    </xf>
    <xf numFmtId="0" fontId="4" fillId="0" borderId="7" xfId="2" applyFont="1" applyFill="1" applyBorder="1" applyAlignment="1">
      <alignment horizontal="center"/>
    </xf>
    <xf numFmtId="0" fontId="4" fillId="0" borderId="7" xfId="0" applyFont="1" applyFill="1" applyBorder="1"/>
    <xf numFmtId="43" fontId="4" fillId="0" borderId="7" xfId="0" applyNumberFormat="1" applyFont="1" applyFill="1" applyBorder="1"/>
    <xf numFmtId="43" fontId="4" fillId="0" borderId="0" xfId="0" applyNumberFormat="1" applyFont="1"/>
    <xf numFmtId="0" fontId="2" fillId="0" borderId="6" xfId="0" applyFont="1" applyBorder="1" applyAlignment="1">
      <alignment wrapText="1"/>
    </xf>
    <xf numFmtId="9" fontId="2" fillId="0" borderId="6" xfId="2" applyNumberFormat="1" applyFont="1" applyBorder="1" applyAlignment="1">
      <alignment horizontal="center" vertical="center"/>
    </xf>
    <xf numFmtId="0" fontId="4" fillId="0" borderId="6" xfId="2" applyFont="1" applyFill="1" applyBorder="1" applyAlignment="1">
      <alignment horizontal="center" vertical="center"/>
    </xf>
    <xf numFmtId="0" fontId="2" fillId="0" borderId="6" xfId="0" applyFont="1" applyFill="1" applyBorder="1" applyAlignment="1">
      <alignment vertical="center"/>
    </xf>
    <xf numFmtId="43" fontId="2" fillId="0" borderId="6" xfId="0" applyNumberFormat="1" applyFont="1" applyFill="1" applyBorder="1" applyAlignment="1">
      <alignment vertical="center"/>
    </xf>
    <xf numFmtId="0" fontId="4" fillId="0" borderId="6" xfId="0" applyFont="1" applyBorder="1"/>
    <xf numFmtId="0" fontId="4" fillId="0" borderId="6" xfId="2" applyFont="1" applyBorder="1" applyAlignment="1">
      <alignment horizontal="center"/>
    </xf>
    <xf numFmtId="0" fontId="4" fillId="0" borderId="6" xfId="2" applyFont="1" applyFill="1" applyBorder="1" applyAlignment="1">
      <alignment horizontal="center"/>
    </xf>
    <xf numFmtId="0" fontId="4" fillId="0" borderId="6" xfId="0" applyFont="1" applyFill="1" applyBorder="1"/>
    <xf numFmtId="0" fontId="4" fillId="0" borderId="0" xfId="0" applyFont="1" applyBorder="1"/>
    <xf numFmtId="0" fontId="4" fillId="0" borderId="0" xfId="2" applyFont="1" applyBorder="1" applyAlignment="1">
      <alignment horizontal="center"/>
    </xf>
    <xf numFmtId="0" fontId="4" fillId="0" borderId="0" xfId="2" applyFont="1" applyFill="1" applyBorder="1" applyAlignment="1">
      <alignment horizontal="center"/>
    </xf>
    <xf numFmtId="0" fontId="2" fillId="0" borderId="0" xfId="0" applyFont="1" applyBorder="1"/>
    <xf numFmtId="49" fontId="5" fillId="0" borderId="0" xfId="0" applyNumberFormat="1" applyFont="1" applyFill="1" applyAlignment="1"/>
    <xf numFmtId="0" fontId="2" fillId="0" borderId="0" xfId="0" applyFont="1" applyFill="1"/>
    <xf numFmtId="2" fontId="2" fillId="0" borderId="0" xfId="0" applyNumberFormat="1" applyFont="1" applyFill="1"/>
    <xf numFmtId="0" fontId="9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left" vertical="center"/>
    </xf>
    <xf numFmtId="0" fontId="1" fillId="0" borderId="10" xfId="0" applyFont="1" applyFill="1" applyBorder="1" applyAlignment="1">
      <alignment vertical="center"/>
    </xf>
    <xf numFmtId="0" fontId="3" fillId="0" borderId="11" xfId="0" applyFont="1" applyFill="1" applyBorder="1" applyAlignment="1">
      <alignment wrapText="1"/>
    </xf>
    <xf numFmtId="0" fontId="3" fillId="0" borderId="0" xfId="0" applyFont="1" applyFill="1" applyBorder="1" applyAlignment="1"/>
    <xf numFmtId="0" fontId="2" fillId="0" borderId="10" xfId="0" applyFont="1" applyFill="1" applyBorder="1" applyAlignment="1">
      <alignment vertical="center"/>
    </xf>
    <xf numFmtId="1" fontId="2" fillId="0" borderId="6" xfId="0" applyNumberFormat="1" applyFont="1" applyFill="1" applyBorder="1" applyAlignment="1">
      <alignment horizontal="center"/>
    </xf>
    <xf numFmtId="0" fontId="4" fillId="0" borderId="6" xfId="0" applyNumberFormat="1" applyFont="1" applyFill="1" applyBorder="1" applyAlignment="1">
      <alignment horizontal="left"/>
    </xf>
    <xf numFmtId="0" fontId="2" fillId="0" borderId="6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/>
    </xf>
    <xf numFmtId="1" fontId="7" fillId="0" borderId="6" xfId="0" applyNumberFormat="1" applyFont="1" applyFill="1" applyBorder="1" applyAlignment="1">
      <alignment horizontal="center"/>
    </xf>
    <xf numFmtId="1" fontId="5" fillId="0" borderId="0" xfId="0" applyNumberFormat="1" applyFont="1" applyFill="1"/>
    <xf numFmtId="0" fontId="2" fillId="0" borderId="0" xfId="0" applyFont="1" applyFill="1" applyAlignment="1">
      <alignment horizontal="center"/>
    </xf>
    <xf numFmtId="1" fontId="2" fillId="0" borderId="0" xfId="0" applyNumberFormat="1" applyFont="1" applyFill="1" applyAlignment="1">
      <alignment horizontal="center"/>
    </xf>
    <xf numFmtId="0" fontId="5" fillId="0" borderId="0" xfId="0" applyFont="1"/>
    <xf numFmtId="0" fontId="11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1" fontId="11" fillId="0" borderId="0" xfId="0" applyNumberFormat="1" applyFont="1" applyFill="1" applyAlignment="1">
      <alignment horizontal="center"/>
    </xf>
    <xf numFmtId="0" fontId="7" fillId="0" borderId="6" xfId="0" applyFont="1" applyFill="1" applyBorder="1" applyAlignment="1">
      <alignment horizontal="center" wrapText="1"/>
    </xf>
    <xf numFmtId="1" fontId="7" fillId="0" borderId="6" xfId="0" applyNumberFormat="1" applyFont="1" applyFill="1" applyBorder="1" applyAlignment="1">
      <alignment horizontal="center" wrapText="1"/>
    </xf>
    <xf numFmtId="10" fontId="15" fillId="0" borderId="0" xfId="3" applyNumberFormat="1" applyFont="1"/>
    <xf numFmtId="16" fontId="4" fillId="0" borderId="7" xfId="0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vertical="center" wrapText="1"/>
    </xf>
    <xf numFmtId="0" fontId="4" fillId="0" borderId="7" xfId="0" applyFont="1" applyFill="1" applyBorder="1" applyAlignment="1">
      <alignment horizontal="center" vertical="center" wrapText="1"/>
    </xf>
    <xf numFmtId="164" fontId="4" fillId="0" borderId="7" xfId="0" applyNumberFormat="1" applyFont="1" applyFill="1" applyBorder="1" applyAlignment="1">
      <alignment horizontal="center" vertical="center" wrapText="1"/>
    </xf>
    <xf numFmtId="165" fontId="4" fillId="0" borderId="6" xfId="1" applyNumberFormat="1" applyFont="1" applyFill="1" applyBorder="1" applyAlignment="1">
      <alignment horizontal="center" vertical="center"/>
    </xf>
    <xf numFmtId="165" fontId="4" fillId="0" borderId="7" xfId="1" applyNumberFormat="1" applyFont="1" applyFill="1" applyBorder="1" applyAlignment="1">
      <alignment horizontal="center" vertical="center"/>
    </xf>
    <xf numFmtId="165" fontId="4" fillId="0" borderId="6" xfId="1" applyNumberFormat="1" applyFont="1" applyFill="1" applyBorder="1" applyAlignment="1">
      <alignment horizontal="center" vertical="center" wrapText="1"/>
    </xf>
    <xf numFmtId="43" fontId="4" fillId="0" borderId="0" xfId="0" applyNumberFormat="1" applyFont="1" applyFill="1" applyAlignment="1">
      <alignment vertical="center"/>
    </xf>
    <xf numFmtId="0" fontId="4" fillId="0" borderId="6" xfId="0" applyFont="1" applyFill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2" fillId="0" borderId="6" xfId="0" applyFont="1" applyFill="1" applyBorder="1" applyAlignment="1">
      <alignment horizontal="center" vertical="center" wrapText="1"/>
    </xf>
    <xf numFmtId="165" fontId="7" fillId="0" borderId="6" xfId="1" applyNumberFormat="1" applyFont="1" applyFill="1" applyBorder="1" applyAlignment="1">
      <alignment horizontal="center" vertical="center"/>
    </xf>
    <xf numFmtId="166" fontId="4" fillId="0" borderId="6" xfId="1" applyNumberFormat="1" applyFont="1" applyFill="1" applyBorder="1" applyAlignment="1">
      <alignment horizontal="center" vertical="center"/>
    </xf>
    <xf numFmtId="166" fontId="7" fillId="0" borderId="6" xfId="1" applyNumberFormat="1" applyFont="1" applyFill="1" applyBorder="1" applyAlignment="1">
      <alignment horizontal="center" vertical="center"/>
    </xf>
    <xf numFmtId="165" fontId="6" fillId="0" borderId="6" xfId="1" applyNumberFormat="1" applyFont="1" applyFill="1" applyBorder="1" applyAlignment="1">
      <alignment horizontal="center" vertical="center"/>
    </xf>
    <xf numFmtId="165" fontId="7" fillId="0" borderId="6" xfId="1" applyNumberFormat="1" applyFont="1" applyFill="1" applyBorder="1" applyAlignment="1">
      <alignment horizontal="center" vertical="center" wrapText="1"/>
    </xf>
    <xf numFmtId="165" fontId="6" fillId="0" borderId="6" xfId="1" applyNumberFormat="1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wrapText="1"/>
    </xf>
    <xf numFmtId="43" fontId="0" fillId="0" borderId="0" xfId="0" applyNumberFormat="1"/>
    <xf numFmtId="0" fontId="5" fillId="4" borderId="0" xfId="0" applyFont="1" applyFill="1" applyAlignment="1">
      <alignment vertical="center"/>
    </xf>
    <xf numFmtId="0" fontId="5" fillId="0" borderId="6" xfId="0" applyFont="1" applyFill="1" applyBorder="1" applyAlignment="1">
      <alignment horizontal="left" vertical="center" wrapText="1"/>
    </xf>
    <xf numFmtId="0" fontId="17" fillId="0" borderId="6" xfId="0" applyFont="1" applyFill="1" applyBorder="1" applyAlignment="1" applyProtection="1">
      <alignment horizontal="center" vertical="center" wrapText="1"/>
      <protection locked="0"/>
    </xf>
    <xf numFmtId="4" fontId="10" fillId="0" borderId="6" xfId="4" applyNumberFormat="1" applyFont="1" applyFill="1" applyBorder="1" applyAlignment="1">
      <alignment horizontal="right" vertical="center" wrapText="1"/>
    </xf>
    <xf numFmtId="4" fontId="10" fillId="0" borderId="6" xfId="4" applyNumberFormat="1" applyFont="1" applyFill="1" applyBorder="1" applyAlignment="1">
      <alignment horizontal="right" vertical="center"/>
    </xf>
    <xf numFmtId="0" fontId="17" fillId="0" borderId="6" xfId="0" applyFont="1" applyFill="1" applyBorder="1" applyAlignment="1">
      <alignment horizontal="left" vertical="center" wrapText="1"/>
    </xf>
    <xf numFmtId="0" fontId="0" fillId="0" borderId="0" xfId="0" applyAlignment="1">
      <alignment horizontal="right"/>
    </xf>
    <xf numFmtId="0" fontId="5" fillId="0" borderId="0" xfId="0" applyFont="1" applyFill="1" applyBorder="1" applyAlignment="1">
      <alignment horizontal="left" vertical="center" wrapText="1"/>
    </xf>
    <xf numFmtId="0" fontId="17" fillId="0" borderId="0" xfId="0" applyFont="1" applyFill="1" applyBorder="1" applyAlignment="1" applyProtection="1">
      <alignment horizontal="center" vertical="center" wrapText="1"/>
      <protection locked="0"/>
    </xf>
    <xf numFmtId="0" fontId="16" fillId="0" borderId="0" xfId="0" applyFont="1" applyFill="1" applyBorder="1" applyAlignment="1">
      <alignment horizontal="left" vertical="center" wrapText="1"/>
    </xf>
    <xf numFmtId="0" fontId="19" fillId="0" borderId="0" xfId="0" applyFont="1"/>
    <xf numFmtId="0" fontId="6" fillId="2" borderId="16" xfId="0" applyFont="1" applyFill="1" applyBorder="1" applyAlignment="1">
      <alignment horizontal="center" vertical="center" wrapText="1"/>
    </xf>
    <xf numFmtId="0" fontId="6" fillId="2" borderId="17" xfId="0" applyFont="1" applyFill="1" applyBorder="1" applyAlignment="1">
      <alignment horizontal="center" vertical="center" wrapText="1"/>
    </xf>
    <xf numFmtId="0" fontId="6" fillId="2" borderId="18" xfId="0" applyFont="1" applyFill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left" vertical="center" wrapText="1"/>
    </xf>
    <xf numFmtId="0" fontId="3" fillId="3" borderId="17" xfId="0" applyFont="1" applyFill="1" applyBorder="1" applyAlignment="1">
      <alignment horizontal="left" vertical="center" wrapText="1"/>
    </xf>
    <xf numFmtId="0" fontId="3" fillId="3" borderId="18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textRotation="90" wrapText="1"/>
    </xf>
    <xf numFmtId="0" fontId="2" fillId="0" borderId="1" xfId="0" applyFont="1" applyFill="1" applyBorder="1" applyAlignment="1">
      <alignment horizontal="center" textRotation="90" wrapText="1"/>
    </xf>
    <xf numFmtId="0" fontId="2" fillId="0" borderId="15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10" fillId="0" borderId="0" xfId="0" applyFont="1" applyAlignment="1">
      <alignment horizontal="left" wrapText="1"/>
    </xf>
    <xf numFmtId="0" fontId="2" fillId="0" borderId="0" xfId="0" applyFont="1" applyFill="1" applyBorder="1" applyAlignment="1">
      <alignment horizontal="left" wrapText="1"/>
    </xf>
  </cellXfs>
  <cellStyles count="5">
    <cellStyle name="Komats" xfId="1" builtinId="3"/>
    <cellStyle name="Normal 2 2" xfId="2"/>
    <cellStyle name="Normal_Kalniešu pag. ceļi. Krāslava. Lokālās tāmes. 23.05" xfId="4"/>
    <cellStyle name="Parasts" xfId="0" builtinId="0"/>
    <cellStyle name="Procenti" xfId="3" builtinId="5"/>
  </cellStyles>
  <dxfs count="7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All%20Users/Documents/Kopeejie/Gulbene/Lejasciems_udenssaimn/Ekonomiska_dala/Lejasciems_tame_rew3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sūtītāja koptāme"/>
      <sheetName val="Būvnieka koptāme"/>
      <sheetName val="Kopsavilkums"/>
      <sheetName val="LT-1;Ūdens daudz. nodrošināšana"/>
      <sheetName val="LT-2;Ūdens kval. nodrošināšana"/>
      <sheetName val="LT-3; Ūdens rezerve un spied."/>
      <sheetName val="LT-4;ūdens tīklu rekonstrukcija"/>
      <sheetName val="LT-5;Notekūdeņu attīrīšana"/>
      <sheetName val="LT-6;Notekūdeņu plūsmas nodr."/>
      <sheetName val="LT-7;Kan tīklu rek;K3 komp."/>
      <sheetName val="LT-8;Kan. tīklu rek. II kārta"/>
    </sheetNames>
    <sheetDataSet>
      <sheetData sheetId="0" refreshError="1"/>
      <sheetData sheetId="1">
        <row r="26">
          <cell r="D26" t="str">
            <v>Jānis Jirjens</v>
          </cell>
        </row>
        <row r="28">
          <cell r="D28" t="str">
            <v>V.Siņicina-Kuļka</v>
          </cell>
        </row>
        <row r="29">
          <cell r="D29" t="str">
            <v>Sertifikāta Nr.50-3277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ēma">
  <a:themeElements>
    <a:clrScheme name="Iestā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Iestād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Iestād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101"/>
  <sheetViews>
    <sheetView showZeros="0" view="pageBreakPreview" topLeftCell="A76" zoomScaleNormal="100" zoomScaleSheetLayoutView="100" workbookViewId="0">
      <selection activeCell="C84" sqref="C84"/>
    </sheetView>
  </sheetViews>
  <sheetFormatPr defaultRowHeight="15" outlineLevelRow="1" outlineLevelCol="1" x14ac:dyDescent="0.25"/>
  <cols>
    <col min="1" max="1" width="16.85546875" customWidth="1"/>
    <col min="2" max="2" width="40.42578125" customWidth="1"/>
    <col min="3" max="3" width="7.28515625" customWidth="1"/>
    <col min="4" max="4" width="8.7109375" style="1" customWidth="1"/>
    <col min="5" max="5" width="8" hidden="1" customWidth="1" outlineLevel="1"/>
    <col min="6" max="6" width="6.140625" hidden="1" customWidth="1" outlineLevel="1"/>
    <col min="7" max="7" width="8" hidden="1" customWidth="1" outlineLevel="1"/>
    <col min="8" max="8" width="9.42578125" hidden="1" customWidth="1" outlineLevel="1"/>
    <col min="9" max="9" width="8.42578125" hidden="1" customWidth="1" outlineLevel="1"/>
    <col min="10" max="10" width="9.5703125" hidden="1" customWidth="1" outlineLevel="1"/>
    <col min="11" max="11" width="9.28515625" hidden="1" customWidth="1" outlineLevel="1"/>
    <col min="12" max="12" width="10.28515625" hidden="1" customWidth="1" outlineLevel="1"/>
    <col min="13" max="13" width="11" hidden="1" customWidth="1" outlineLevel="1"/>
    <col min="14" max="14" width="9.28515625" hidden="1" customWidth="1" outlineLevel="1"/>
    <col min="15" max="15" width="10.28515625" hidden="1" customWidth="1" outlineLevel="1"/>
    <col min="16" max="16" width="10.28515625" bestFit="1" customWidth="1" collapsed="1"/>
  </cols>
  <sheetData>
    <row r="1" spans="1:15" outlineLevel="1" x14ac:dyDescent="0.25">
      <c r="A1" s="1"/>
      <c r="B1" s="1"/>
      <c r="C1" s="1"/>
      <c r="E1" s="1"/>
      <c r="F1" s="1">
        <v>3.8</v>
      </c>
      <c r="G1" s="1"/>
      <c r="H1" s="1"/>
      <c r="I1" s="2">
        <v>0.08</v>
      </c>
      <c r="J1" s="1"/>
      <c r="K1" s="1"/>
      <c r="L1" s="1"/>
      <c r="M1" s="1"/>
      <c r="N1" s="1"/>
      <c r="O1" s="1"/>
    </row>
    <row r="2" spans="1:15" s="3" customFormat="1" ht="15.75" thickBot="1" x14ac:dyDescent="0.3">
      <c r="A2" s="97"/>
      <c r="B2" s="94" t="s">
        <v>181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1:15" s="3" customFormat="1" ht="15.75" customHeight="1" thickTop="1" x14ac:dyDescent="0.25">
      <c r="B3" s="96" t="s">
        <v>175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15" s="3" customFormat="1" ht="12.75" x14ac:dyDescent="0.2">
      <c r="A4" s="92" t="s">
        <v>0</v>
      </c>
      <c r="B4" s="163" t="s">
        <v>176</v>
      </c>
      <c r="C4" s="163"/>
      <c r="D4" s="163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s="3" customFormat="1" ht="24.75" customHeight="1" x14ac:dyDescent="0.2">
      <c r="B5" s="163"/>
      <c r="C5" s="163"/>
      <c r="D5" s="163"/>
      <c r="E5" s="6"/>
      <c r="F5" s="6"/>
      <c r="G5" s="6"/>
      <c r="H5" s="6"/>
      <c r="I5" s="6"/>
      <c r="J5" s="6"/>
      <c r="K5" s="6"/>
      <c r="L5" s="6"/>
      <c r="M5" s="7"/>
      <c r="N5" s="7"/>
      <c r="O5" s="7"/>
    </row>
    <row r="6" spans="1:15" s="3" customFormat="1" ht="12.75" x14ac:dyDescent="0.2">
      <c r="A6" s="92" t="s">
        <v>1</v>
      </c>
      <c r="B6" s="6" t="s">
        <v>177</v>
      </c>
      <c r="C6" s="11"/>
      <c r="D6" s="12"/>
      <c r="E6" s="93" t="s">
        <v>4</v>
      </c>
      <c r="H6" s="14">
        <f>O84</f>
        <v>0</v>
      </c>
      <c r="I6" s="13" t="s">
        <v>140</v>
      </c>
      <c r="L6" s="10"/>
      <c r="M6" s="10"/>
      <c r="N6" s="10"/>
      <c r="O6" s="10"/>
    </row>
    <row r="7" spans="1:15" s="3" customFormat="1" ht="12.75" x14ac:dyDescent="0.2">
      <c r="A7" s="92" t="s">
        <v>2</v>
      </c>
      <c r="B7" s="6" t="s">
        <v>178</v>
      </c>
      <c r="C7" s="11"/>
      <c r="D7" s="12"/>
      <c r="E7" s="7" t="s">
        <v>5</v>
      </c>
      <c r="F7" s="7"/>
      <c r="G7" s="7"/>
      <c r="H7" s="5"/>
      <c r="I7" s="5"/>
      <c r="J7" s="5"/>
      <c r="M7" s="10"/>
      <c r="N7" s="10"/>
      <c r="O7" s="10"/>
    </row>
    <row r="8" spans="1:15" s="3" customFormat="1" ht="12.75" x14ac:dyDescent="0.2">
      <c r="A8" s="92" t="s">
        <v>3</v>
      </c>
      <c r="B8" s="6" t="s">
        <v>174</v>
      </c>
      <c r="C8" s="11"/>
      <c r="D8" s="12"/>
      <c r="E8" s="10"/>
      <c r="F8" s="10"/>
      <c r="G8" s="10"/>
      <c r="H8" s="9"/>
      <c r="I8" s="10"/>
      <c r="J8" s="10"/>
      <c r="K8" s="10"/>
      <c r="L8" s="10"/>
      <c r="M8" s="10"/>
      <c r="N8" s="10"/>
      <c r="O8" s="10"/>
    </row>
    <row r="9" spans="1:15" s="3" customFormat="1" ht="13.5" thickBot="1" x14ac:dyDescent="0.25">
      <c r="A9" s="6"/>
      <c r="B9" s="7"/>
      <c r="C9" s="7"/>
      <c r="D9" s="15"/>
      <c r="E9" s="7"/>
      <c r="F9" s="7"/>
      <c r="G9" s="7"/>
      <c r="H9" s="16"/>
      <c r="I9" s="13"/>
      <c r="J9" s="14"/>
      <c r="K9" s="13"/>
      <c r="M9" s="152"/>
      <c r="N9" s="152"/>
      <c r="O9" s="13"/>
    </row>
    <row r="10" spans="1:15" s="3" customFormat="1" ht="18.75" customHeight="1" x14ac:dyDescent="0.25">
      <c r="A10" s="153" t="s">
        <v>6</v>
      </c>
      <c r="B10" s="155" t="s">
        <v>7</v>
      </c>
      <c r="C10" s="157" t="s">
        <v>8</v>
      </c>
      <c r="D10" s="157" t="s">
        <v>9</v>
      </c>
      <c r="E10" s="155" t="s">
        <v>10</v>
      </c>
      <c r="F10" s="155"/>
      <c r="G10" s="155"/>
      <c r="H10" s="155"/>
      <c r="I10" s="155"/>
      <c r="J10" s="155"/>
      <c r="K10" s="155" t="s">
        <v>11</v>
      </c>
      <c r="L10" s="155" t="s">
        <v>11</v>
      </c>
      <c r="M10" s="155"/>
      <c r="N10" s="155"/>
      <c r="O10" s="159"/>
    </row>
    <row r="11" spans="1:15" s="3" customFormat="1" ht="88.5" customHeight="1" thickBot="1" x14ac:dyDescent="0.3">
      <c r="A11" s="154"/>
      <c r="B11" s="156"/>
      <c r="C11" s="158"/>
      <c r="D11" s="158"/>
      <c r="E11" s="17" t="s">
        <v>12</v>
      </c>
      <c r="F11" s="17" t="s">
        <v>13</v>
      </c>
      <c r="G11" s="17" t="s">
        <v>14</v>
      </c>
      <c r="H11" s="18" t="s">
        <v>15</v>
      </c>
      <c r="I11" s="17" t="s">
        <v>16</v>
      </c>
      <c r="J11" s="17" t="s">
        <v>17</v>
      </c>
      <c r="K11" s="17" t="s">
        <v>18</v>
      </c>
      <c r="L11" s="17" t="s">
        <v>19</v>
      </c>
      <c r="M11" s="17" t="s">
        <v>20</v>
      </c>
      <c r="N11" s="17" t="s">
        <v>16</v>
      </c>
      <c r="O11" s="19" t="s">
        <v>21</v>
      </c>
    </row>
    <row r="12" spans="1:15" s="23" customFormat="1" ht="15" customHeight="1" thickBot="1" x14ac:dyDescent="0.3">
      <c r="A12" s="20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21">
        <v>10</v>
      </c>
      <c r="K12" s="21">
        <v>11</v>
      </c>
      <c r="L12" s="21">
        <v>12</v>
      </c>
      <c r="M12" s="21">
        <v>13</v>
      </c>
      <c r="N12" s="21">
        <v>14</v>
      </c>
      <c r="O12" s="22">
        <v>15</v>
      </c>
    </row>
    <row r="13" spans="1:15" s="23" customFormat="1" ht="15.75" thickBot="1" x14ac:dyDescent="0.3">
      <c r="A13" s="149" t="s">
        <v>22</v>
      </c>
      <c r="B13" s="150"/>
      <c r="C13" s="150"/>
      <c r="D13" s="151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s="23" customFormat="1" ht="13.5" thickBot="1" x14ac:dyDescent="0.3">
      <c r="A14" s="25"/>
      <c r="B14" s="146" t="s">
        <v>23</v>
      </c>
      <c r="C14" s="147"/>
      <c r="D14" s="148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</row>
    <row r="15" spans="1:15" s="23" customFormat="1" ht="12.75" x14ac:dyDescent="0.2">
      <c r="A15" s="25" t="s">
        <v>305</v>
      </c>
      <c r="B15" s="26" t="s">
        <v>25</v>
      </c>
      <c r="C15" s="27" t="s">
        <v>26</v>
      </c>
      <c r="D15" s="28" t="s">
        <v>142</v>
      </c>
      <c r="E15" s="29"/>
      <c r="F15" s="24"/>
      <c r="G15" s="29"/>
      <c r="H15" s="30"/>
      <c r="I15" s="24"/>
      <c r="J15" s="24"/>
      <c r="K15" s="24"/>
      <c r="L15" s="24"/>
      <c r="M15" s="24"/>
      <c r="N15" s="24"/>
      <c r="O15" s="24"/>
    </row>
    <row r="16" spans="1:15" s="23" customFormat="1" ht="25.5" x14ac:dyDescent="0.2">
      <c r="A16" s="25" t="s">
        <v>307</v>
      </c>
      <c r="B16" s="26" t="s">
        <v>28</v>
      </c>
      <c r="C16" s="27" t="s">
        <v>29</v>
      </c>
      <c r="D16" s="28" t="s">
        <v>143</v>
      </c>
      <c r="E16" s="31"/>
      <c r="F16" s="24"/>
      <c r="G16" s="31"/>
      <c r="H16" s="31"/>
      <c r="I16" s="31"/>
      <c r="J16" s="24"/>
      <c r="K16" s="24"/>
      <c r="L16" s="24"/>
      <c r="M16" s="24"/>
      <c r="N16" s="24"/>
      <c r="O16" s="24"/>
    </row>
    <row r="17" spans="1:15" s="23" customFormat="1" ht="38.25" x14ac:dyDescent="0.2">
      <c r="A17" s="25" t="s">
        <v>309</v>
      </c>
      <c r="B17" s="44" t="s">
        <v>45</v>
      </c>
      <c r="C17" s="27" t="s">
        <v>36</v>
      </c>
      <c r="D17" s="28" t="s">
        <v>144</v>
      </c>
      <c r="E17" s="29"/>
      <c r="F17" s="24"/>
      <c r="G17" s="24"/>
      <c r="H17" s="29"/>
      <c r="I17" s="24"/>
      <c r="J17" s="24"/>
      <c r="K17" s="24"/>
      <c r="L17" s="24"/>
      <c r="M17" s="24"/>
      <c r="N17" s="24"/>
      <c r="O17" s="24"/>
    </row>
    <row r="18" spans="1:15" s="23" customFormat="1" ht="13.5" thickBot="1" x14ac:dyDescent="0.25">
      <c r="A18" s="25" t="s">
        <v>1035</v>
      </c>
      <c r="B18" s="26" t="s">
        <v>31</v>
      </c>
      <c r="C18" s="27" t="s">
        <v>26</v>
      </c>
      <c r="D18" s="28" t="s">
        <v>142</v>
      </c>
      <c r="E18" s="24"/>
      <c r="F18" s="24"/>
      <c r="G18" s="29"/>
      <c r="H18" s="30"/>
      <c r="I18" s="24"/>
      <c r="J18" s="24"/>
      <c r="K18" s="24"/>
      <c r="L18" s="24"/>
      <c r="M18" s="24"/>
      <c r="N18" s="24"/>
      <c r="O18" s="24"/>
    </row>
    <row r="19" spans="1:15" s="23" customFormat="1" ht="13.5" thickBot="1" x14ac:dyDescent="0.3">
      <c r="A19" s="25"/>
      <c r="B19" s="146" t="s">
        <v>32</v>
      </c>
      <c r="C19" s="147"/>
      <c r="D19" s="148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1:15" s="23" customFormat="1" ht="25.5" x14ac:dyDescent="0.2">
      <c r="A20" s="25" t="s">
        <v>312</v>
      </c>
      <c r="B20" s="26" t="s">
        <v>145</v>
      </c>
      <c r="C20" s="27" t="s">
        <v>29</v>
      </c>
      <c r="D20" s="28" t="s">
        <v>146</v>
      </c>
      <c r="E20" s="24"/>
      <c r="F20" s="24"/>
      <c r="G20" s="29"/>
      <c r="H20" s="30"/>
      <c r="I20" s="24"/>
      <c r="J20" s="24"/>
      <c r="K20" s="24"/>
      <c r="L20" s="24"/>
      <c r="M20" s="24"/>
      <c r="N20" s="24"/>
      <c r="O20" s="24"/>
    </row>
    <row r="21" spans="1:15" s="23" customFormat="1" ht="26.25" thickBot="1" x14ac:dyDescent="0.25">
      <c r="A21" s="25" t="s">
        <v>314</v>
      </c>
      <c r="B21" s="36" t="s">
        <v>40</v>
      </c>
      <c r="C21" s="37" t="s">
        <v>41</v>
      </c>
      <c r="D21" s="37">
        <v>2</v>
      </c>
      <c r="E21" s="38"/>
      <c r="F21" s="39"/>
      <c r="G21" s="39"/>
      <c r="H21" s="39"/>
      <c r="I21" s="39"/>
      <c r="J21" s="40"/>
      <c r="K21" s="41"/>
      <c r="L21" s="41"/>
      <c r="M21" s="41"/>
      <c r="N21" s="41"/>
      <c r="O21" s="41"/>
    </row>
    <row r="22" spans="1:15" s="23" customFormat="1" ht="15.75" thickBot="1" x14ac:dyDescent="0.3">
      <c r="A22" s="149" t="s">
        <v>42</v>
      </c>
      <c r="B22" s="150"/>
      <c r="C22" s="150"/>
      <c r="D22" s="151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</row>
    <row r="23" spans="1:15" s="23" customFormat="1" ht="28.5" customHeight="1" thickBot="1" x14ac:dyDescent="0.3">
      <c r="A23" s="25"/>
      <c r="B23" s="146" t="s">
        <v>44</v>
      </c>
      <c r="C23" s="147"/>
      <c r="D23" s="148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spans="1:15" s="23" customFormat="1" ht="38.25" x14ac:dyDescent="0.2">
      <c r="A24" s="25" t="s">
        <v>316</v>
      </c>
      <c r="B24" s="44" t="s">
        <v>45</v>
      </c>
      <c r="C24" s="27" t="s">
        <v>36</v>
      </c>
      <c r="D24" s="28" t="s">
        <v>142</v>
      </c>
      <c r="E24" s="29"/>
      <c r="F24" s="24"/>
      <c r="G24" s="24"/>
      <c r="H24" s="29"/>
      <c r="I24" s="24"/>
      <c r="J24" s="24"/>
      <c r="K24" s="24"/>
      <c r="L24" s="24"/>
      <c r="M24" s="24"/>
      <c r="N24" s="24"/>
      <c r="O24" s="24"/>
    </row>
    <row r="25" spans="1:15" s="23" customFormat="1" ht="25.5" x14ac:dyDescent="0.2">
      <c r="A25" s="25" t="s">
        <v>318</v>
      </c>
      <c r="B25" s="26" t="s">
        <v>186</v>
      </c>
      <c r="C25" s="27" t="s">
        <v>29</v>
      </c>
      <c r="D25" s="99">
        <v>36</v>
      </c>
      <c r="E25" s="29"/>
      <c r="F25" s="24"/>
      <c r="G25" s="29"/>
      <c r="H25" s="29"/>
      <c r="I25" s="29"/>
      <c r="J25" s="24"/>
      <c r="K25" s="24"/>
      <c r="L25" s="24"/>
      <c r="M25" s="24"/>
      <c r="N25" s="24"/>
      <c r="O25" s="24"/>
    </row>
    <row r="26" spans="1:15" s="23" customFormat="1" ht="25.5" x14ac:dyDescent="0.2">
      <c r="A26" s="25" t="s">
        <v>320</v>
      </c>
      <c r="B26" s="26" t="s">
        <v>187</v>
      </c>
      <c r="C26" s="27" t="s">
        <v>29</v>
      </c>
      <c r="D26" s="28" t="s">
        <v>90</v>
      </c>
      <c r="E26" s="29"/>
      <c r="F26" s="24"/>
      <c r="G26" s="29"/>
      <c r="H26" s="29"/>
      <c r="I26" s="29"/>
      <c r="J26" s="24"/>
      <c r="K26" s="24"/>
      <c r="L26" s="24"/>
      <c r="M26" s="24"/>
      <c r="N26" s="24"/>
      <c r="O26" s="24"/>
    </row>
    <row r="27" spans="1:15" s="23" customFormat="1" ht="26.25" thickBot="1" x14ac:dyDescent="0.25">
      <c r="A27" s="25" t="s">
        <v>321</v>
      </c>
      <c r="B27" s="26" t="s">
        <v>147</v>
      </c>
      <c r="C27" s="27" t="s">
        <v>47</v>
      </c>
      <c r="D27" s="28" t="s">
        <v>142</v>
      </c>
      <c r="E27" s="29"/>
      <c r="F27" s="24"/>
      <c r="G27" s="24"/>
      <c r="H27" s="29"/>
      <c r="I27" s="24"/>
      <c r="J27" s="24"/>
      <c r="K27" s="24"/>
      <c r="L27" s="24"/>
      <c r="M27" s="24"/>
      <c r="N27" s="24"/>
      <c r="O27" s="24"/>
    </row>
    <row r="28" spans="1:15" s="23" customFormat="1" ht="15.75" thickBot="1" x14ac:dyDescent="0.3">
      <c r="A28" s="149" t="s">
        <v>50</v>
      </c>
      <c r="B28" s="150"/>
      <c r="C28" s="150"/>
      <c r="D28" s="151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 s="23" customFormat="1" ht="13.5" thickBot="1" x14ac:dyDescent="0.3">
      <c r="A29" s="25"/>
      <c r="B29" s="146" t="s">
        <v>51</v>
      </c>
      <c r="C29" s="147"/>
      <c r="D29" s="148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 s="23" customFormat="1" ht="25.5" x14ac:dyDescent="0.2">
      <c r="A30" s="25" t="s">
        <v>326</v>
      </c>
      <c r="B30" s="63" t="s">
        <v>150</v>
      </c>
      <c r="C30" s="100" t="s">
        <v>29</v>
      </c>
      <c r="D30" s="46">
        <v>43</v>
      </c>
      <c r="E30" s="29"/>
      <c r="F30" s="24"/>
      <c r="G30" s="29"/>
      <c r="H30" s="29"/>
      <c r="I30" s="24"/>
      <c r="J30" s="24"/>
      <c r="K30" s="24"/>
      <c r="L30" s="24"/>
      <c r="M30" s="24"/>
      <c r="N30" s="24"/>
      <c r="O30" s="24"/>
    </row>
    <row r="31" spans="1:15" s="23" customFormat="1" ht="25.5" x14ac:dyDescent="0.2">
      <c r="A31" s="25" t="s">
        <v>328</v>
      </c>
      <c r="B31" s="63" t="s">
        <v>148</v>
      </c>
      <c r="C31" s="100" t="s">
        <v>149</v>
      </c>
      <c r="D31" s="46">
        <v>22</v>
      </c>
      <c r="E31" s="29"/>
      <c r="F31" s="24"/>
      <c r="G31" s="29"/>
      <c r="H31" s="29"/>
      <c r="I31" s="24"/>
      <c r="J31" s="24"/>
      <c r="K31" s="24"/>
      <c r="L31" s="24"/>
      <c r="M31" s="24"/>
      <c r="N31" s="24"/>
      <c r="O31" s="24"/>
    </row>
    <row r="32" spans="1:15" s="23" customFormat="1" ht="25.5" x14ac:dyDescent="0.2">
      <c r="A32" s="25" t="s">
        <v>330</v>
      </c>
      <c r="B32" s="26" t="s">
        <v>54</v>
      </c>
      <c r="C32" s="26" t="s">
        <v>43</v>
      </c>
      <c r="D32" s="28" t="s">
        <v>151</v>
      </c>
      <c r="E32" s="29"/>
      <c r="F32" s="24"/>
      <c r="G32" s="29"/>
      <c r="H32" s="29"/>
      <c r="I32" s="29"/>
      <c r="J32" s="24"/>
      <c r="K32" s="24"/>
      <c r="L32" s="24"/>
      <c r="M32" s="24"/>
      <c r="N32" s="24"/>
      <c r="O32" s="24"/>
    </row>
    <row r="33" spans="1:15" s="23" customFormat="1" ht="12.75" x14ac:dyDescent="0.2">
      <c r="A33" s="25" t="s">
        <v>332</v>
      </c>
      <c r="B33" s="32" t="s">
        <v>56</v>
      </c>
      <c r="C33" s="33" t="s">
        <v>37</v>
      </c>
      <c r="D33" s="50" t="s">
        <v>48</v>
      </c>
      <c r="E33" s="34"/>
      <c r="F33" s="35"/>
      <c r="G33" s="34"/>
      <c r="H33" s="34"/>
      <c r="I33" s="24"/>
      <c r="J33" s="35"/>
      <c r="K33" s="35"/>
      <c r="L33" s="35"/>
      <c r="M33" s="35"/>
      <c r="N33" s="35"/>
      <c r="O33" s="35"/>
    </row>
    <row r="34" spans="1:15" s="23" customFormat="1" ht="12.75" x14ac:dyDescent="0.2">
      <c r="A34" s="25" t="s">
        <v>334</v>
      </c>
      <c r="B34" s="26" t="s">
        <v>58</v>
      </c>
      <c r="C34" s="45" t="s">
        <v>29</v>
      </c>
      <c r="D34" s="51" t="s">
        <v>173</v>
      </c>
      <c r="E34" s="29"/>
      <c r="F34" s="24"/>
      <c r="G34" s="29"/>
      <c r="H34" s="29"/>
      <c r="I34" s="29"/>
      <c r="J34" s="24"/>
      <c r="K34" s="24"/>
      <c r="L34" s="24"/>
      <c r="M34" s="24"/>
      <c r="N34" s="24"/>
      <c r="O34" s="24"/>
    </row>
    <row r="35" spans="1:15" s="23" customFormat="1" ht="12.75" x14ac:dyDescent="0.2">
      <c r="A35" s="25" t="s">
        <v>336</v>
      </c>
      <c r="B35" s="32" t="s">
        <v>160</v>
      </c>
      <c r="C35" s="48" t="s">
        <v>29</v>
      </c>
      <c r="D35" s="50" t="s">
        <v>49</v>
      </c>
      <c r="E35" s="34"/>
      <c r="F35" s="35"/>
      <c r="G35" s="34"/>
      <c r="H35" s="34"/>
      <c r="I35" s="24"/>
      <c r="J35" s="35"/>
      <c r="K35" s="35"/>
      <c r="L35" s="35"/>
      <c r="M35" s="35"/>
      <c r="N35" s="35"/>
      <c r="O35" s="35"/>
    </row>
    <row r="36" spans="1:15" s="23" customFormat="1" ht="12.75" x14ac:dyDescent="0.2">
      <c r="A36" s="25" t="s">
        <v>337</v>
      </c>
      <c r="B36" s="32" t="s">
        <v>60</v>
      </c>
      <c r="C36" s="48" t="s">
        <v>29</v>
      </c>
      <c r="D36" s="50" t="s">
        <v>144</v>
      </c>
      <c r="E36" s="34"/>
      <c r="F36" s="35"/>
      <c r="G36" s="34"/>
      <c r="H36" s="34"/>
      <c r="I36" s="24"/>
      <c r="J36" s="35"/>
      <c r="K36" s="35"/>
      <c r="L36" s="35"/>
      <c r="M36" s="35"/>
      <c r="N36" s="35"/>
      <c r="O36" s="35"/>
    </row>
    <row r="37" spans="1:15" s="23" customFormat="1" ht="12.75" x14ac:dyDescent="0.2">
      <c r="A37" s="25" t="s">
        <v>339</v>
      </c>
      <c r="B37" s="32" t="s">
        <v>152</v>
      </c>
      <c r="C37" s="48" t="s">
        <v>29</v>
      </c>
      <c r="D37" s="50" t="s">
        <v>143</v>
      </c>
      <c r="E37" s="34"/>
      <c r="F37" s="35"/>
      <c r="G37" s="34"/>
      <c r="H37" s="34"/>
      <c r="I37" s="24"/>
      <c r="J37" s="35"/>
      <c r="K37" s="35"/>
      <c r="L37" s="35"/>
      <c r="M37" s="35"/>
      <c r="N37" s="35"/>
      <c r="O37" s="35"/>
    </row>
    <row r="38" spans="1:15" s="23" customFormat="1" ht="12.75" x14ac:dyDescent="0.2">
      <c r="A38" s="25" t="s">
        <v>341</v>
      </c>
      <c r="B38" s="32" t="s">
        <v>155</v>
      </c>
      <c r="C38" s="48" t="s">
        <v>29</v>
      </c>
      <c r="D38" s="50" t="s">
        <v>142</v>
      </c>
      <c r="E38" s="34"/>
      <c r="F38" s="35"/>
      <c r="G38" s="34"/>
      <c r="H38" s="34"/>
      <c r="I38" s="24"/>
      <c r="J38" s="35"/>
      <c r="K38" s="35"/>
      <c r="L38" s="35"/>
      <c r="M38" s="35"/>
      <c r="N38" s="35"/>
      <c r="O38" s="35"/>
    </row>
    <row r="39" spans="1:15" s="23" customFormat="1" ht="12.75" x14ac:dyDescent="0.2">
      <c r="A39" s="25" t="s">
        <v>342</v>
      </c>
      <c r="B39" s="26" t="s">
        <v>63</v>
      </c>
      <c r="C39" s="45" t="s">
        <v>36</v>
      </c>
      <c r="D39" s="51" t="s">
        <v>144</v>
      </c>
      <c r="E39" s="29"/>
      <c r="F39" s="24"/>
      <c r="G39" s="29"/>
      <c r="H39" s="29"/>
      <c r="I39" s="29"/>
      <c r="J39" s="35"/>
      <c r="K39" s="24"/>
      <c r="L39" s="24"/>
      <c r="M39" s="24"/>
      <c r="N39" s="24"/>
      <c r="O39" s="24"/>
    </row>
    <row r="40" spans="1:15" s="23" customFormat="1" ht="12.75" x14ac:dyDescent="0.2">
      <c r="A40" s="25" t="s">
        <v>344</v>
      </c>
      <c r="B40" s="32" t="s">
        <v>153</v>
      </c>
      <c r="C40" s="48" t="s">
        <v>35</v>
      </c>
      <c r="D40" s="49">
        <v>1</v>
      </c>
      <c r="E40" s="34"/>
      <c r="F40" s="35"/>
      <c r="G40" s="34"/>
      <c r="H40" s="34"/>
      <c r="I40" s="24"/>
      <c r="J40" s="35"/>
      <c r="K40" s="35"/>
      <c r="L40" s="35"/>
      <c r="M40" s="35"/>
      <c r="N40" s="35"/>
      <c r="O40" s="35"/>
    </row>
    <row r="41" spans="1:15" s="23" customFormat="1" ht="12.75" x14ac:dyDescent="0.2">
      <c r="A41" s="25" t="s">
        <v>345</v>
      </c>
      <c r="B41" s="32" t="s">
        <v>156</v>
      </c>
      <c r="C41" s="48" t="s">
        <v>35</v>
      </c>
      <c r="D41" s="49">
        <v>1</v>
      </c>
      <c r="E41" s="34"/>
      <c r="F41" s="35"/>
      <c r="G41" s="34"/>
      <c r="H41" s="34"/>
      <c r="I41" s="24"/>
      <c r="J41" s="35"/>
      <c r="K41" s="35"/>
      <c r="L41" s="35"/>
      <c r="M41" s="35"/>
      <c r="N41" s="35"/>
      <c r="O41" s="35"/>
    </row>
    <row r="42" spans="1:15" s="23" customFormat="1" ht="12.75" x14ac:dyDescent="0.2">
      <c r="A42" s="25" t="s">
        <v>346</v>
      </c>
      <c r="B42" s="32" t="s">
        <v>66</v>
      </c>
      <c r="C42" s="48" t="s">
        <v>35</v>
      </c>
      <c r="D42" s="49">
        <v>1</v>
      </c>
      <c r="E42" s="34"/>
      <c r="F42" s="35"/>
      <c r="G42" s="34"/>
      <c r="H42" s="34"/>
      <c r="I42" s="24"/>
      <c r="J42" s="35"/>
      <c r="K42" s="35"/>
      <c r="L42" s="35"/>
      <c r="M42" s="35"/>
      <c r="N42" s="35"/>
      <c r="O42" s="35"/>
    </row>
    <row r="43" spans="1:15" s="23" customFormat="1" ht="12.75" x14ac:dyDescent="0.2">
      <c r="A43" s="25" t="s">
        <v>347</v>
      </c>
      <c r="B43" s="44" t="s">
        <v>67</v>
      </c>
      <c r="C43" s="52" t="s">
        <v>35</v>
      </c>
      <c r="D43" s="51" t="s">
        <v>49</v>
      </c>
      <c r="E43" s="53"/>
      <c r="F43" s="24"/>
      <c r="G43" s="29"/>
      <c r="H43" s="29"/>
      <c r="I43" s="29"/>
      <c r="J43" s="30"/>
      <c r="K43" s="24"/>
      <c r="L43" s="24"/>
      <c r="M43" s="24"/>
      <c r="N43" s="24"/>
      <c r="O43" s="24"/>
    </row>
    <row r="44" spans="1:15" s="23" customFormat="1" ht="12.75" x14ac:dyDescent="0.2">
      <c r="A44" s="25" t="s">
        <v>1036</v>
      </c>
      <c r="B44" s="32" t="s">
        <v>157</v>
      </c>
      <c r="C44" s="32" t="s">
        <v>35</v>
      </c>
      <c r="D44" s="32">
        <v>1</v>
      </c>
      <c r="E44" s="34"/>
      <c r="F44" s="35"/>
      <c r="G44" s="34"/>
      <c r="H44" s="34"/>
      <c r="I44" s="24"/>
      <c r="J44" s="35"/>
      <c r="K44" s="35"/>
      <c r="L44" s="35"/>
      <c r="M44" s="35"/>
      <c r="N44" s="35"/>
      <c r="O44" s="35"/>
    </row>
    <row r="45" spans="1:15" s="23" customFormat="1" ht="12.75" x14ac:dyDescent="0.2">
      <c r="A45" s="25" t="s">
        <v>1037</v>
      </c>
      <c r="B45" s="32" t="s">
        <v>158</v>
      </c>
      <c r="C45" s="32" t="s">
        <v>35</v>
      </c>
      <c r="D45" s="32">
        <v>2</v>
      </c>
      <c r="E45" s="34"/>
      <c r="F45" s="35"/>
      <c r="G45" s="34"/>
      <c r="H45" s="34"/>
      <c r="I45" s="24"/>
      <c r="J45" s="35"/>
      <c r="K45" s="35"/>
      <c r="L45" s="35"/>
      <c r="M45" s="35"/>
      <c r="N45" s="35"/>
      <c r="O45" s="35"/>
    </row>
    <row r="46" spans="1:15" s="23" customFormat="1" ht="38.25" x14ac:dyDescent="0.2">
      <c r="A46" s="25" t="s">
        <v>1038</v>
      </c>
      <c r="B46" s="32" t="s">
        <v>159</v>
      </c>
      <c r="C46" s="32" t="s">
        <v>35</v>
      </c>
      <c r="D46" s="32">
        <v>1</v>
      </c>
      <c r="E46" s="34"/>
      <c r="F46" s="35"/>
      <c r="G46" s="34"/>
      <c r="H46" s="34"/>
      <c r="I46" s="24"/>
      <c r="J46" s="35"/>
      <c r="K46" s="35"/>
      <c r="L46" s="35"/>
      <c r="M46" s="35"/>
      <c r="N46" s="35"/>
      <c r="O46" s="35"/>
    </row>
    <row r="47" spans="1:15" s="23" customFormat="1" ht="12.75" x14ac:dyDescent="0.2">
      <c r="A47" s="25" t="s">
        <v>348</v>
      </c>
      <c r="B47" s="32" t="s">
        <v>154</v>
      </c>
      <c r="C47" s="32" t="s">
        <v>35</v>
      </c>
      <c r="D47" s="32">
        <v>1</v>
      </c>
      <c r="E47" s="34"/>
      <c r="F47" s="35"/>
      <c r="G47" s="34"/>
      <c r="H47" s="34"/>
      <c r="I47" s="24"/>
      <c r="J47" s="35"/>
      <c r="K47" s="35"/>
      <c r="L47" s="35"/>
      <c r="M47" s="35"/>
      <c r="N47" s="35"/>
      <c r="O47" s="35"/>
    </row>
    <row r="48" spans="1:15" s="23" customFormat="1" ht="12.75" x14ac:dyDescent="0.2">
      <c r="A48" s="25" t="s">
        <v>1039</v>
      </c>
      <c r="B48" s="26" t="s">
        <v>245</v>
      </c>
      <c r="C48" s="52" t="s">
        <v>35</v>
      </c>
      <c r="D48" s="51" t="s">
        <v>144</v>
      </c>
      <c r="E48" s="39"/>
      <c r="F48" s="42"/>
      <c r="G48" s="42"/>
      <c r="H48" s="43"/>
      <c r="I48" s="31"/>
      <c r="J48" s="39"/>
      <c r="K48" s="39"/>
      <c r="L48" s="24"/>
      <c r="M48" s="24"/>
      <c r="N48" s="24"/>
      <c r="O48" s="24"/>
    </row>
    <row r="49" spans="1:15" s="23" customFormat="1" ht="13.5" thickBot="1" x14ac:dyDescent="0.25">
      <c r="A49" s="25" t="s">
        <v>1040</v>
      </c>
      <c r="B49" s="32" t="s">
        <v>76</v>
      </c>
      <c r="C49" s="32" t="s">
        <v>41</v>
      </c>
      <c r="D49" s="32">
        <v>0.3</v>
      </c>
      <c r="E49" s="34"/>
      <c r="F49" s="35"/>
      <c r="G49" s="34"/>
      <c r="H49" s="34"/>
      <c r="I49" s="24"/>
      <c r="J49" s="35"/>
      <c r="K49" s="35"/>
      <c r="L49" s="35"/>
      <c r="M49" s="35"/>
      <c r="N49" s="35"/>
      <c r="O49" s="35"/>
    </row>
    <row r="50" spans="1:15" s="23" customFormat="1" ht="13.5" thickBot="1" x14ac:dyDescent="0.3">
      <c r="A50" s="25"/>
      <c r="B50" s="146" t="s">
        <v>77</v>
      </c>
      <c r="C50" s="147"/>
      <c r="D50" s="148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</row>
    <row r="51" spans="1:15" s="23" customFormat="1" ht="12.75" x14ac:dyDescent="0.2">
      <c r="A51" s="25" t="s">
        <v>1041</v>
      </c>
      <c r="B51" s="26" t="s">
        <v>79</v>
      </c>
      <c r="C51" s="52" t="s">
        <v>43</v>
      </c>
      <c r="D51" s="51" t="s">
        <v>161</v>
      </c>
      <c r="E51" s="29"/>
      <c r="F51" s="24"/>
      <c r="G51" s="29"/>
      <c r="H51" s="29"/>
      <c r="I51" s="29"/>
      <c r="J51" s="24"/>
      <c r="K51" s="24"/>
      <c r="L51" s="24"/>
      <c r="M51" s="24"/>
      <c r="N51" s="24"/>
      <c r="O51" s="24"/>
    </row>
    <row r="52" spans="1:15" s="23" customFormat="1" ht="12.75" x14ac:dyDescent="0.2">
      <c r="A52" s="25" t="s">
        <v>1042</v>
      </c>
      <c r="B52" s="32" t="s">
        <v>56</v>
      </c>
      <c r="C52" s="33" t="s">
        <v>37</v>
      </c>
      <c r="D52" s="50" t="s">
        <v>64</v>
      </c>
      <c r="E52" s="34"/>
      <c r="F52" s="35"/>
      <c r="G52" s="34"/>
      <c r="H52" s="34"/>
      <c r="I52" s="24"/>
      <c r="J52" s="35"/>
      <c r="K52" s="35"/>
      <c r="L52" s="35"/>
      <c r="M52" s="35"/>
      <c r="N52" s="35"/>
      <c r="O52" s="35"/>
    </row>
    <row r="53" spans="1:15" s="23" customFormat="1" ht="25.5" x14ac:dyDescent="0.2">
      <c r="A53" s="25" t="s">
        <v>1043</v>
      </c>
      <c r="B53" s="26" t="s">
        <v>82</v>
      </c>
      <c r="C53" s="26" t="s">
        <v>37</v>
      </c>
      <c r="D53" s="28" t="s">
        <v>162</v>
      </c>
      <c r="E53" s="29"/>
      <c r="F53" s="24"/>
      <c r="G53" s="29"/>
      <c r="H53" s="29"/>
      <c r="I53" s="29"/>
      <c r="J53" s="24"/>
      <c r="K53" s="24"/>
      <c r="L53" s="24"/>
      <c r="M53" s="24"/>
      <c r="N53" s="24"/>
      <c r="O53" s="24"/>
    </row>
    <row r="54" spans="1:15" s="23" customFormat="1" ht="38.25" x14ac:dyDescent="0.2">
      <c r="A54" s="25" t="s">
        <v>1044</v>
      </c>
      <c r="B54" s="63" t="s">
        <v>163</v>
      </c>
      <c r="C54" s="101" t="s">
        <v>37</v>
      </c>
      <c r="D54" s="98">
        <v>32</v>
      </c>
      <c r="E54" s="29"/>
      <c r="F54" s="24"/>
      <c r="G54" s="29"/>
      <c r="H54" s="29"/>
      <c r="I54" s="29"/>
      <c r="J54" s="24"/>
      <c r="K54" s="24"/>
      <c r="L54" s="24"/>
      <c r="M54" s="24"/>
      <c r="N54" s="24"/>
      <c r="O54" s="24"/>
    </row>
    <row r="55" spans="1:15" s="23" customFormat="1" ht="12.75" x14ac:dyDescent="0.2">
      <c r="A55" s="25" t="s">
        <v>349</v>
      </c>
      <c r="B55" s="32" t="s">
        <v>164</v>
      </c>
      <c r="C55" s="102" t="s">
        <v>37</v>
      </c>
      <c r="D55" s="98">
        <f>D54</f>
        <v>32</v>
      </c>
      <c r="E55" s="34"/>
      <c r="F55" s="35"/>
      <c r="G55" s="34"/>
      <c r="H55" s="34"/>
      <c r="I55" s="24"/>
      <c r="J55" s="35"/>
      <c r="K55" s="35"/>
      <c r="L55" s="35"/>
      <c r="M55" s="35"/>
      <c r="N55" s="35"/>
      <c r="O55" s="35"/>
    </row>
    <row r="56" spans="1:15" s="23" customFormat="1" ht="26.25" thickBot="1" x14ac:dyDescent="0.25">
      <c r="A56" s="25" t="s">
        <v>350</v>
      </c>
      <c r="B56" s="26" t="s">
        <v>166</v>
      </c>
      <c r="C56" s="26" t="s">
        <v>37</v>
      </c>
      <c r="D56" s="28" t="s">
        <v>165</v>
      </c>
      <c r="E56" s="29"/>
      <c r="F56" s="24"/>
      <c r="G56" s="29"/>
      <c r="H56" s="29"/>
      <c r="I56" s="29"/>
      <c r="J56" s="24"/>
      <c r="K56" s="24"/>
      <c r="L56" s="24"/>
      <c r="M56" s="24"/>
      <c r="N56" s="24"/>
      <c r="O56" s="24"/>
    </row>
    <row r="57" spans="1:15" s="23" customFormat="1" ht="13.5" thickBot="1" x14ac:dyDescent="0.3">
      <c r="A57" s="25"/>
      <c r="B57" s="146" t="s">
        <v>84</v>
      </c>
      <c r="C57" s="147"/>
      <c r="D57" s="148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</row>
    <row r="58" spans="1:15" s="23" customFormat="1" ht="51.75" thickBot="1" x14ac:dyDescent="0.25">
      <c r="A58" s="25" t="s">
        <v>351</v>
      </c>
      <c r="B58" s="26" t="s">
        <v>86</v>
      </c>
      <c r="C58" s="27" t="s">
        <v>29</v>
      </c>
      <c r="D58" s="28" t="s">
        <v>146</v>
      </c>
      <c r="E58" s="29"/>
      <c r="F58" s="24"/>
      <c r="G58" s="29"/>
      <c r="H58" s="29"/>
      <c r="I58" s="29"/>
      <c r="J58" s="24"/>
      <c r="K58" s="24"/>
      <c r="L58" s="24"/>
      <c r="M58" s="24"/>
      <c r="N58" s="24"/>
      <c r="O58" s="24"/>
    </row>
    <row r="59" spans="1:15" s="23" customFormat="1" ht="13.5" thickBot="1" x14ac:dyDescent="0.3">
      <c r="A59" s="25"/>
      <c r="B59" s="146" t="s">
        <v>87</v>
      </c>
      <c r="C59" s="147"/>
      <c r="D59" s="148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</row>
    <row r="60" spans="1:15" s="23" customFormat="1" ht="51" x14ac:dyDescent="0.2">
      <c r="A60" s="25" t="s">
        <v>355</v>
      </c>
      <c r="B60" s="26" t="s">
        <v>89</v>
      </c>
      <c r="C60" s="45" t="s">
        <v>26</v>
      </c>
      <c r="D60" s="51" t="s">
        <v>142</v>
      </c>
      <c r="E60" s="29"/>
      <c r="F60" s="24"/>
      <c r="G60" s="29"/>
      <c r="H60" s="29"/>
      <c r="I60" s="29"/>
      <c r="J60" s="24"/>
      <c r="K60" s="24"/>
      <c r="L60" s="24"/>
      <c r="M60" s="24"/>
      <c r="N60" s="24"/>
      <c r="O60" s="24"/>
    </row>
    <row r="61" spans="1:15" s="23" customFormat="1" ht="38.25" x14ac:dyDescent="0.2">
      <c r="A61" s="25" t="s">
        <v>357</v>
      </c>
      <c r="B61" s="32" t="s">
        <v>92</v>
      </c>
      <c r="C61" s="47" t="s">
        <v>26</v>
      </c>
      <c r="D61" s="49">
        <v>1</v>
      </c>
      <c r="E61" s="34"/>
      <c r="F61" s="35"/>
      <c r="G61" s="34"/>
      <c r="H61" s="34"/>
      <c r="I61" s="24"/>
      <c r="J61" s="35"/>
      <c r="K61" s="35"/>
      <c r="L61" s="35"/>
      <c r="M61" s="35"/>
      <c r="N61" s="35"/>
      <c r="O61" s="35"/>
    </row>
    <row r="62" spans="1:15" s="23" customFormat="1" ht="25.5" x14ac:dyDescent="0.2">
      <c r="A62" s="25" t="s">
        <v>1045</v>
      </c>
      <c r="B62" s="32" t="s">
        <v>167</v>
      </c>
      <c r="C62" s="103" t="s">
        <v>35</v>
      </c>
      <c r="D62" s="104">
        <v>1</v>
      </c>
      <c r="E62" s="34"/>
      <c r="F62" s="35"/>
      <c r="G62" s="34"/>
      <c r="H62" s="34"/>
      <c r="I62" s="24"/>
      <c r="J62" s="35"/>
      <c r="K62" s="35"/>
      <c r="L62" s="35"/>
      <c r="M62" s="35"/>
      <c r="N62" s="35"/>
      <c r="O62" s="35"/>
    </row>
    <row r="63" spans="1:15" s="23" customFormat="1" ht="26.25" thickBot="1" x14ac:dyDescent="0.25">
      <c r="A63" s="25" t="s">
        <v>1046</v>
      </c>
      <c r="B63" s="32" t="s">
        <v>168</v>
      </c>
      <c r="C63" s="103" t="s">
        <v>35</v>
      </c>
      <c r="D63" s="104">
        <v>1</v>
      </c>
      <c r="E63" s="34"/>
      <c r="F63" s="35"/>
      <c r="G63" s="34"/>
      <c r="H63" s="34"/>
      <c r="I63" s="24"/>
      <c r="J63" s="35"/>
      <c r="K63" s="35"/>
      <c r="L63" s="35"/>
      <c r="M63" s="35"/>
      <c r="N63" s="35"/>
      <c r="O63" s="35"/>
    </row>
    <row r="64" spans="1:15" s="23" customFormat="1" ht="13.5" thickBot="1" x14ac:dyDescent="0.3">
      <c r="A64" s="25"/>
      <c r="B64" s="146" t="s">
        <v>94</v>
      </c>
      <c r="C64" s="147"/>
      <c r="D64" s="148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</row>
    <row r="65" spans="1:15" s="23" customFormat="1" ht="12.75" x14ac:dyDescent="0.2">
      <c r="A65" s="25" t="s">
        <v>1047</v>
      </c>
      <c r="B65" s="44" t="s">
        <v>95</v>
      </c>
      <c r="C65" s="46" t="s">
        <v>35</v>
      </c>
      <c r="D65" s="55">
        <v>15</v>
      </c>
      <c r="E65" s="53"/>
      <c r="F65" s="24"/>
      <c r="G65" s="29"/>
      <c r="H65" s="29"/>
      <c r="I65" s="29"/>
      <c r="J65" s="30"/>
      <c r="K65" s="24"/>
      <c r="L65" s="24"/>
      <c r="M65" s="24"/>
      <c r="N65" s="24"/>
      <c r="O65" s="24"/>
    </row>
    <row r="66" spans="1:15" s="23" customFormat="1" ht="12.75" x14ac:dyDescent="0.2">
      <c r="A66" s="25" t="s">
        <v>1048</v>
      </c>
      <c r="B66" s="54" t="s">
        <v>98</v>
      </c>
      <c r="C66" s="48" t="s">
        <v>35</v>
      </c>
      <c r="D66" s="57">
        <v>1</v>
      </c>
      <c r="E66" s="34"/>
      <c r="F66" s="35"/>
      <c r="G66" s="34"/>
      <c r="H66" s="34"/>
      <c r="I66" s="24"/>
      <c r="J66" s="35"/>
      <c r="K66" s="35"/>
      <c r="L66" s="35"/>
      <c r="M66" s="35"/>
      <c r="N66" s="35"/>
      <c r="O66" s="35"/>
    </row>
    <row r="67" spans="1:15" s="23" customFormat="1" ht="12.75" x14ac:dyDescent="0.2">
      <c r="A67" s="25" t="s">
        <v>1049</v>
      </c>
      <c r="B67" s="54" t="s">
        <v>101</v>
      </c>
      <c r="C67" s="48" t="s">
        <v>35</v>
      </c>
      <c r="D67" s="57">
        <v>1</v>
      </c>
      <c r="E67" s="34"/>
      <c r="F67" s="35"/>
      <c r="G67" s="34"/>
      <c r="H67" s="34"/>
      <c r="I67" s="24"/>
      <c r="J67" s="35"/>
      <c r="K67" s="35"/>
      <c r="L67" s="35"/>
      <c r="M67" s="35"/>
      <c r="N67" s="35"/>
      <c r="O67" s="35"/>
    </row>
    <row r="68" spans="1:15" s="23" customFormat="1" ht="12.75" x14ac:dyDescent="0.2">
      <c r="A68" s="25" t="s">
        <v>1050</v>
      </c>
      <c r="B68" s="47" t="s">
        <v>169</v>
      </c>
      <c r="C68" s="48" t="s">
        <v>35</v>
      </c>
      <c r="D68" s="57">
        <v>11</v>
      </c>
      <c r="E68" s="34"/>
      <c r="F68" s="35"/>
      <c r="G68" s="34"/>
      <c r="H68" s="34"/>
      <c r="I68" s="24"/>
      <c r="J68" s="35"/>
      <c r="K68" s="35"/>
      <c r="L68" s="35"/>
      <c r="M68" s="35"/>
      <c r="N68" s="35"/>
      <c r="O68" s="35"/>
    </row>
    <row r="69" spans="1:15" s="23" customFormat="1" ht="13.5" thickBot="1" x14ac:dyDescent="0.25">
      <c r="A69" s="25" t="s">
        <v>1051</v>
      </c>
      <c r="B69" s="47" t="s">
        <v>170</v>
      </c>
      <c r="C69" s="48" t="s">
        <v>35</v>
      </c>
      <c r="D69" s="57">
        <v>1</v>
      </c>
      <c r="E69" s="34"/>
      <c r="F69" s="35"/>
      <c r="G69" s="34"/>
      <c r="H69" s="34"/>
      <c r="I69" s="24"/>
      <c r="J69" s="35"/>
      <c r="K69" s="35"/>
      <c r="L69" s="35"/>
      <c r="M69" s="35"/>
      <c r="N69" s="35"/>
      <c r="O69" s="35"/>
    </row>
    <row r="70" spans="1:15" s="23" customFormat="1" ht="41.25" customHeight="1" thickBot="1" x14ac:dyDescent="0.3">
      <c r="A70" s="25"/>
      <c r="B70" s="146" t="s">
        <v>104</v>
      </c>
      <c r="C70" s="147"/>
      <c r="D70" s="148"/>
      <c r="E70" s="24"/>
      <c r="F70" s="24"/>
      <c r="G70" s="24"/>
      <c r="H70" s="24"/>
      <c r="I70" s="24"/>
      <c r="J70" s="24"/>
      <c r="K70" s="24"/>
      <c r="L70" s="24"/>
      <c r="M70" s="24"/>
      <c r="N70" s="24"/>
      <c r="O70" s="24"/>
    </row>
    <row r="71" spans="1:15" s="23" customFormat="1" ht="12.75" x14ac:dyDescent="0.2">
      <c r="A71" s="25" t="s">
        <v>1052</v>
      </c>
      <c r="B71" s="58" t="s">
        <v>106</v>
      </c>
      <c r="C71" s="59" t="s">
        <v>36</v>
      </c>
      <c r="D71" s="28" t="s">
        <v>144</v>
      </c>
      <c r="E71" s="39"/>
      <c r="F71" s="42"/>
      <c r="G71" s="42"/>
      <c r="H71" s="43"/>
      <c r="I71" s="31"/>
      <c r="J71" s="39"/>
      <c r="K71" s="39"/>
      <c r="L71" s="24"/>
      <c r="M71" s="24"/>
      <c r="N71" s="24"/>
      <c r="O71" s="24"/>
    </row>
    <row r="72" spans="1:15" s="23" customFormat="1" ht="25.5" x14ac:dyDescent="0.2">
      <c r="A72" s="25" t="s">
        <v>1053</v>
      </c>
      <c r="B72" s="26" t="s">
        <v>109</v>
      </c>
      <c r="C72" s="27" t="s">
        <v>35</v>
      </c>
      <c r="D72" s="28" t="s">
        <v>171</v>
      </c>
      <c r="E72" s="24"/>
      <c r="F72" s="24"/>
      <c r="G72" s="29"/>
      <c r="H72" s="30"/>
      <c r="I72" s="24"/>
      <c r="J72" s="24"/>
      <c r="K72" s="24"/>
      <c r="L72" s="24"/>
      <c r="M72" s="24"/>
      <c r="N72" s="24"/>
      <c r="O72" s="24"/>
    </row>
    <row r="73" spans="1:15" s="23" customFormat="1" ht="13.5" thickBot="1" x14ac:dyDescent="0.25">
      <c r="A73" s="25" t="s">
        <v>1054</v>
      </c>
      <c r="B73" s="60" t="s">
        <v>112</v>
      </c>
      <c r="C73" s="61" t="s">
        <v>35</v>
      </c>
      <c r="D73" s="62" t="s">
        <v>171</v>
      </c>
      <c r="E73" s="34"/>
      <c r="F73" s="35"/>
      <c r="G73" s="34"/>
      <c r="H73" s="34"/>
      <c r="I73" s="24"/>
      <c r="J73" s="35"/>
      <c r="K73" s="35"/>
      <c r="L73" s="35"/>
      <c r="M73" s="35"/>
      <c r="N73" s="35"/>
      <c r="O73" s="35"/>
    </row>
    <row r="74" spans="1:15" s="23" customFormat="1" ht="15.75" thickBot="1" x14ac:dyDescent="0.3">
      <c r="A74" s="149" t="s">
        <v>113</v>
      </c>
      <c r="B74" s="150"/>
      <c r="C74" s="150"/>
      <c r="D74" s="151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</row>
    <row r="75" spans="1:15" s="23" customFormat="1" ht="13.5" thickBot="1" x14ac:dyDescent="0.3">
      <c r="A75" s="25"/>
      <c r="B75" s="146" t="s">
        <v>114</v>
      </c>
      <c r="C75" s="147"/>
      <c r="D75" s="148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</row>
    <row r="76" spans="1:15" s="23" customFormat="1" ht="38.25" x14ac:dyDescent="0.2">
      <c r="A76" s="25" t="s">
        <v>1055</v>
      </c>
      <c r="B76" s="26" t="s">
        <v>172</v>
      </c>
      <c r="C76" s="27" t="s">
        <v>116</v>
      </c>
      <c r="D76" s="59">
        <v>10</v>
      </c>
      <c r="E76" s="29"/>
      <c r="F76" s="24"/>
      <c r="G76" s="24"/>
      <c r="H76" s="29"/>
      <c r="I76" s="24"/>
      <c r="J76" s="24"/>
      <c r="K76" s="24"/>
      <c r="L76" s="24"/>
      <c r="M76" s="24"/>
      <c r="N76" s="24"/>
      <c r="O76" s="24"/>
    </row>
    <row r="77" spans="1:15" s="23" customFormat="1" ht="25.5" x14ac:dyDescent="0.2">
      <c r="A77" s="25" t="s">
        <v>1056</v>
      </c>
      <c r="B77" s="32" t="s">
        <v>118</v>
      </c>
      <c r="C77" s="47" t="s">
        <v>116</v>
      </c>
      <c r="D77" s="49">
        <v>10</v>
      </c>
      <c r="E77" s="34"/>
      <c r="F77" s="35"/>
      <c r="G77" s="34"/>
      <c r="H77" s="34"/>
      <c r="I77" s="24"/>
      <c r="J77" s="35"/>
      <c r="K77" s="35"/>
      <c r="L77" s="35"/>
      <c r="M77" s="35"/>
      <c r="N77" s="35"/>
      <c r="O77" s="35"/>
    </row>
    <row r="78" spans="1:15" s="23" customFormat="1" ht="25.5" x14ac:dyDescent="0.2">
      <c r="A78" s="25" t="s">
        <v>1057</v>
      </c>
      <c r="B78" s="32" t="s">
        <v>120</v>
      </c>
      <c r="C78" s="47" t="s">
        <v>116</v>
      </c>
      <c r="D78" s="49">
        <v>10</v>
      </c>
      <c r="E78" s="34"/>
      <c r="F78" s="35"/>
      <c r="G78" s="34"/>
      <c r="H78" s="34"/>
      <c r="I78" s="24"/>
      <c r="J78" s="35"/>
      <c r="K78" s="35"/>
      <c r="L78" s="35"/>
      <c r="M78" s="35"/>
      <c r="N78" s="35"/>
      <c r="O78" s="35"/>
    </row>
    <row r="79" spans="1:15" s="23" customFormat="1" ht="12.75" x14ac:dyDescent="0.2">
      <c r="A79" s="25" t="s">
        <v>1058</v>
      </c>
      <c r="B79" s="32" t="s">
        <v>122</v>
      </c>
      <c r="C79" s="47" t="s">
        <v>116</v>
      </c>
      <c r="D79" s="49">
        <v>10</v>
      </c>
      <c r="E79" s="34"/>
      <c r="F79" s="35"/>
      <c r="G79" s="34"/>
      <c r="H79" s="34"/>
      <c r="I79" s="24"/>
      <c r="J79" s="35"/>
      <c r="K79" s="35"/>
      <c r="L79" s="35"/>
      <c r="M79" s="35"/>
      <c r="N79" s="35"/>
      <c r="O79" s="35"/>
    </row>
    <row r="80" spans="1:15" s="23" customFormat="1" ht="12.75" x14ac:dyDescent="0.2">
      <c r="A80" s="25" t="s">
        <v>1059</v>
      </c>
      <c r="B80" s="32" t="s">
        <v>124</v>
      </c>
      <c r="C80" s="47" t="s">
        <v>116</v>
      </c>
      <c r="D80" s="49">
        <v>10</v>
      </c>
      <c r="E80" s="34"/>
      <c r="F80" s="35"/>
      <c r="G80" s="34"/>
      <c r="H80" s="34"/>
      <c r="I80" s="24"/>
      <c r="J80" s="35"/>
      <c r="K80" s="35"/>
      <c r="L80" s="35"/>
      <c r="M80" s="35"/>
      <c r="N80" s="35"/>
      <c r="O80" s="35"/>
    </row>
    <row r="81" spans="1:16" ht="15.75" thickBot="1" x14ac:dyDescent="0.3">
      <c r="A81" s="64"/>
      <c r="B81" s="65"/>
      <c r="C81" s="66"/>
      <c r="D81" s="67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</row>
    <row r="82" spans="1:16" s="69" customFormat="1" ht="13.5" thickTop="1" x14ac:dyDescent="0.2">
      <c r="B82" s="70" t="s">
        <v>126</v>
      </c>
      <c r="C82" s="71"/>
      <c r="D82" s="72"/>
      <c r="E82" s="73"/>
      <c r="F82" s="73"/>
      <c r="G82" s="73"/>
      <c r="H82" s="73"/>
      <c r="I82" s="73"/>
      <c r="J82" s="73"/>
      <c r="K82" s="74">
        <f>SUM(K13:K80)</f>
        <v>0</v>
      </c>
      <c r="L82" s="74">
        <f>SUM(L13:L81)</f>
        <v>0</v>
      </c>
      <c r="M82" s="74">
        <f>SUM(M13:M81)</f>
        <v>0</v>
      </c>
      <c r="N82" s="74">
        <f>SUM(N13:N81)</f>
        <v>0</v>
      </c>
      <c r="O82" s="74">
        <f>SUM(O13:O81)</f>
        <v>0</v>
      </c>
      <c r="P82" s="75"/>
    </row>
    <row r="83" spans="1:16" ht="26.25" x14ac:dyDescent="0.25">
      <c r="B83" s="76" t="s">
        <v>127</v>
      </c>
      <c r="C83" s="77">
        <v>0</v>
      </c>
      <c r="D83" s="78"/>
      <c r="E83" s="79"/>
      <c r="F83" s="79"/>
      <c r="G83" s="79"/>
      <c r="H83" s="79"/>
      <c r="I83" s="79"/>
      <c r="J83" s="79"/>
      <c r="K83" s="79"/>
      <c r="L83" s="79"/>
      <c r="M83" s="80">
        <f>M82*C83</f>
        <v>0</v>
      </c>
      <c r="N83" s="79"/>
      <c r="O83" s="134">
        <f>M83</f>
        <v>0</v>
      </c>
    </row>
    <row r="84" spans="1:16" s="69" customFormat="1" ht="12.75" x14ac:dyDescent="0.2">
      <c r="B84" s="81" t="s">
        <v>126</v>
      </c>
      <c r="C84" s="82"/>
      <c r="D84" s="83"/>
      <c r="E84" s="84"/>
      <c r="F84" s="84"/>
      <c r="G84" s="84"/>
      <c r="H84" s="84"/>
      <c r="I84" s="84"/>
      <c r="J84" s="84"/>
      <c r="K84" s="30">
        <f>SUM(K82:K83)</f>
        <v>0</v>
      </c>
      <c r="L84" s="30">
        <f>SUM(L82:L83)</f>
        <v>0</v>
      </c>
      <c r="M84" s="30">
        <f>SUM(M82:M83)</f>
        <v>0</v>
      </c>
      <c r="N84" s="30">
        <f>SUM(N82:N83)</f>
        <v>0</v>
      </c>
      <c r="O84" s="30">
        <f>SUM(O82:O83)</f>
        <v>0</v>
      </c>
    </row>
    <row r="85" spans="1:16" x14ac:dyDescent="0.25">
      <c r="B85" s="85"/>
      <c r="C85" s="86"/>
      <c r="D85" s="87"/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</row>
    <row r="86" spans="1:16" x14ac:dyDescent="0.25">
      <c r="A86" s="89" t="s">
        <v>128</v>
      </c>
      <c r="B86" s="90"/>
      <c r="C86" s="90"/>
      <c r="D86" s="91"/>
    </row>
    <row r="87" spans="1:16" x14ac:dyDescent="0.25">
      <c r="A87" s="105" t="s">
        <v>129</v>
      </c>
      <c r="B87" s="8"/>
      <c r="C87" s="106"/>
      <c r="D87" s="107"/>
    </row>
    <row r="88" spans="1:16" x14ac:dyDescent="0.25">
      <c r="A88" s="105" t="s">
        <v>130</v>
      </c>
      <c r="B88" s="8"/>
      <c r="C88" s="106"/>
      <c r="D88" s="107"/>
    </row>
    <row r="89" spans="1:16" x14ac:dyDescent="0.25">
      <c r="A89" s="105" t="s">
        <v>131</v>
      </c>
      <c r="B89" s="8"/>
      <c r="C89" s="106"/>
      <c r="D89" s="107"/>
    </row>
    <row r="90" spans="1:16" x14ac:dyDescent="0.25">
      <c r="A90" s="105" t="s">
        <v>132</v>
      </c>
      <c r="B90" s="8"/>
      <c r="C90" s="106"/>
      <c r="D90" s="107"/>
    </row>
    <row r="91" spans="1:16" x14ac:dyDescent="0.25">
      <c r="A91" s="105" t="s">
        <v>133</v>
      </c>
      <c r="B91" s="8"/>
      <c r="C91" s="106"/>
      <c r="D91" s="107"/>
    </row>
    <row r="92" spans="1:16" x14ac:dyDescent="0.25">
      <c r="A92" s="105" t="s">
        <v>134</v>
      </c>
      <c r="B92" s="8"/>
      <c r="C92" s="106"/>
      <c r="D92" s="107"/>
    </row>
    <row r="93" spans="1:16" x14ac:dyDescent="0.25">
      <c r="A93" s="105" t="s">
        <v>135</v>
      </c>
      <c r="B93" s="8"/>
      <c r="C93" s="106"/>
      <c r="D93" s="107"/>
    </row>
    <row r="94" spans="1:16" x14ac:dyDescent="0.25">
      <c r="A94" s="105" t="s">
        <v>136</v>
      </c>
      <c r="B94" s="8"/>
      <c r="C94" s="106"/>
      <c r="D94" s="107"/>
    </row>
    <row r="95" spans="1:16" x14ac:dyDescent="0.25">
      <c r="A95" s="105" t="s">
        <v>137</v>
      </c>
      <c r="B95" s="8"/>
      <c r="C95" s="106"/>
      <c r="D95" s="107"/>
    </row>
    <row r="96" spans="1:16" x14ac:dyDescent="0.25">
      <c r="A96" s="162" t="s">
        <v>179</v>
      </c>
      <c r="B96" s="162"/>
      <c r="C96" s="162"/>
      <c r="D96" s="162"/>
    </row>
    <row r="97" spans="1:5" x14ac:dyDescent="0.25">
      <c r="A97" s="108" t="s">
        <v>180</v>
      </c>
      <c r="B97" s="109"/>
      <c r="C97" s="110"/>
      <c r="D97" s="111"/>
    </row>
    <row r="98" spans="1:5" ht="25.5" customHeight="1" x14ac:dyDescent="0.25">
      <c r="A98" s="3" t="s">
        <v>138</v>
      </c>
      <c r="C98" s="160" t="str">
        <f>'[1]Būvnieka koptāme'!$D$26</f>
        <v>Jānis Jirjens</v>
      </c>
      <c r="D98" s="160"/>
    </row>
    <row r="99" spans="1:5" x14ac:dyDescent="0.25">
      <c r="A99" s="3"/>
      <c r="C99" s="3"/>
    </row>
    <row r="100" spans="1:5" x14ac:dyDescent="0.25">
      <c r="A100" s="3" t="s">
        <v>139</v>
      </c>
      <c r="C100" s="161" t="str">
        <f>'[1]Būvnieka koptāme'!$D$28</f>
        <v>V.Siņicina-Kuļka</v>
      </c>
      <c r="D100" s="161"/>
    </row>
    <row r="101" spans="1:5" x14ac:dyDescent="0.25">
      <c r="A101" s="3"/>
      <c r="C101" s="161" t="str">
        <f>'[1]Būvnieka koptāme'!$D$29</f>
        <v>Sertifikāta Nr.50-3277</v>
      </c>
      <c r="D101" s="161"/>
      <c r="E101" s="161"/>
    </row>
  </sheetData>
  <mergeCells count="26">
    <mergeCell ref="B4:D5"/>
    <mergeCell ref="B29:D29"/>
    <mergeCell ref="B50:D50"/>
    <mergeCell ref="B57:D57"/>
    <mergeCell ref="B59:D59"/>
    <mergeCell ref="A74:D74"/>
    <mergeCell ref="B75:D75"/>
    <mergeCell ref="C98:D98"/>
    <mergeCell ref="C100:D100"/>
    <mergeCell ref="C101:E101"/>
    <mergeCell ref="A96:D96"/>
    <mergeCell ref="M9:N9"/>
    <mergeCell ref="A10:A11"/>
    <mergeCell ref="B10:B11"/>
    <mergeCell ref="C10:C11"/>
    <mergeCell ref="D10:D11"/>
    <mergeCell ref="E10:J10"/>
    <mergeCell ref="K10:O10"/>
    <mergeCell ref="B64:D64"/>
    <mergeCell ref="B70:D70"/>
    <mergeCell ref="A13:D13"/>
    <mergeCell ref="B14:D14"/>
    <mergeCell ref="B19:D19"/>
    <mergeCell ref="A22:D22"/>
    <mergeCell ref="B23:D23"/>
    <mergeCell ref="A28:D28"/>
  </mergeCells>
  <conditionalFormatting sqref="B71 B68 B20">
    <cfRule type="cellIs" dxfId="6" priority="4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&amp;A</oddHeader>
    <oddFooter>&amp;CLapa &amp;P no &amp;N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77"/>
  <sheetViews>
    <sheetView showZeros="0" view="pageBreakPreview" topLeftCell="A43" zoomScaleNormal="100" zoomScaleSheetLayoutView="100" workbookViewId="0">
      <selection activeCell="C61" sqref="C61"/>
    </sheetView>
  </sheetViews>
  <sheetFormatPr defaultRowHeight="15" outlineLevelRow="1" outlineLevelCol="1" x14ac:dyDescent="0.25"/>
  <cols>
    <col min="1" max="1" width="16.85546875" customWidth="1"/>
    <col min="2" max="2" width="40.42578125" customWidth="1"/>
    <col min="3" max="3" width="7.28515625" customWidth="1"/>
    <col min="4" max="4" width="8.7109375" style="1" customWidth="1"/>
    <col min="5" max="5" width="8" hidden="1" customWidth="1" outlineLevel="1"/>
    <col min="6" max="6" width="6.140625" hidden="1" customWidth="1" outlineLevel="1"/>
    <col min="7" max="7" width="8" hidden="1" customWidth="1" outlineLevel="1"/>
    <col min="8" max="8" width="9.42578125" hidden="1" customWidth="1" outlineLevel="1"/>
    <col min="9" max="9" width="8.42578125" hidden="1" customWidth="1" outlineLevel="1"/>
    <col min="10" max="10" width="9.5703125" hidden="1" customWidth="1" outlineLevel="1"/>
    <col min="11" max="11" width="9.28515625" hidden="1" customWidth="1" outlineLevel="1"/>
    <col min="12" max="12" width="10.28515625" hidden="1" customWidth="1" outlineLevel="1"/>
    <col min="13" max="13" width="11" hidden="1" customWidth="1" outlineLevel="1"/>
    <col min="14" max="14" width="9.28515625" hidden="1" customWidth="1" outlineLevel="1"/>
    <col min="15" max="15" width="10.28515625" hidden="1" customWidth="1" outlineLevel="1"/>
    <col min="16" max="16" width="10.28515625" bestFit="1" customWidth="1" collapsed="1"/>
  </cols>
  <sheetData>
    <row r="1" spans="1:18" outlineLevel="1" x14ac:dyDescent="0.25">
      <c r="A1" s="1"/>
      <c r="B1" s="1"/>
      <c r="C1" s="1"/>
      <c r="E1" s="1"/>
      <c r="F1" s="1">
        <v>3.8</v>
      </c>
      <c r="G1" s="1"/>
      <c r="H1" s="1"/>
      <c r="I1" s="2">
        <v>0.08</v>
      </c>
      <c r="J1" s="1"/>
      <c r="K1" s="1"/>
      <c r="L1" s="1"/>
      <c r="M1" s="1"/>
      <c r="N1" s="1"/>
      <c r="O1" s="1"/>
    </row>
    <row r="2" spans="1:18" s="3" customFormat="1" ht="15.75" thickBot="1" x14ac:dyDescent="0.3">
      <c r="A2" s="97"/>
      <c r="B2" s="94" t="s">
        <v>373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1:18" s="3" customFormat="1" ht="15.75" customHeight="1" thickTop="1" x14ac:dyDescent="0.25">
      <c r="B3" s="96" t="s">
        <v>325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18" s="3" customFormat="1" ht="12.75" x14ac:dyDescent="0.2">
      <c r="A4" s="92" t="s">
        <v>0</v>
      </c>
      <c r="B4" s="163" t="s">
        <v>176</v>
      </c>
      <c r="C4" s="163"/>
      <c r="D4" s="163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8" s="3" customFormat="1" ht="24.75" customHeight="1" x14ac:dyDescent="0.2">
      <c r="B5" s="163"/>
      <c r="C5" s="163"/>
      <c r="D5" s="163"/>
      <c r="E5" s="6"/>
      <c r="F5" s="6"/>
      <c r="G5" s="6"/>
      <c r="H5" s="6"/>
      <c r="I5" s="6"/>
      <c r="J5" s="6"/>
      <c r="K5" s="6"/>
      <c r="L5" s="6"/>
      <c r="M5" s="7"/>
      <c r="N5" s="7"/>
      <c r="O5" s="7"/>
    </row>
    <row r="6" spans="1:18" s="3" customFormat="1" ht="12.75" x14ac:dyDescent="0.2">
      <c r="A6" s="92" t="s">
        <v>1</v>
      </c>
      <c r="B6" s="6" t="s">
        <v>177</v>
      </c>
      <c r="C6" s="11"/>
      <c r="D6" s="12"/>
      <c r="E6" s="93" t="s">
        <v>4</v>
      </c>
      <c r="H6" s="14">
        <f>O60</f>
        <v>0</v>
      </c>
      <c r="I6" s="13" t="s">
        <v>140</v>
      </c>
      <c r="L6" s="10"/>
      <c r="M6" s="10"/>
      <c r="N6" s="10"/>
      <c r="O6" s="10"/>
    </row>
    <row r="7" spans="1:18" s="3" customFormat="1" ht="12.75" x14ac:dyDescent="0.2">
      <c r="A7" s="92" t="s">
        <v>2</v>
      </c>
      <c r="B7" s="6" t="s">
        <v>178</v>
      </c>
      <c r="C7" s="11"/>
      <c r="D7" s="12"/>
      <c r="E7" s="7" t="s">
        <v>5</v>
      </c>
      <c r="F7" s="7"/>
      <c r="G7" s="7"/>
      <c r="H7" s="5"/>
      <c r="I7" s="5"/>
      <c r="J7" s="5"/>
      <c r="M7" s="10"/>
      <c r="N7" s="10"/>
      <c r="O7" s="10"/>
    </row>
    <row r="8" spans="1:18" s="3" customFormat="1" ht="12.75" x14ac:dyDescent="0.2">
      <c r="A8" s="92" t="s">
        <v>3</v>
      </c>
      <c r="B8" s="6" t="s">
        <v>174</v>
      </c>
      <c r="C8" s="11"/>
      <c r="D8" s="12"/>
      <c r="E8" s="10"/>
      <c r="F8" s="10"/>
      <c r="G8" s="10"/>
      <c r="H8" s="9"/>
      <c r="I8" s="10"/>
      <c r="J8" s="10"/>
      <c r="K8" s="10"/>
      <c r="L8" s="10"/>
      <c r="M8" s="10"/>
      <c r="N8" s="10"/>
      <c r="O8" s="10"/>
    </row>
    <row r="9" spans="1:18" s="3" customFormat="1" ht="13.5" thickBot="1" x14ac:dyDescent="0.25">
      <c r="A9" s="6"/>
      <c r="B9" s="7"/>
      <c r="C9" s="7"/>
      <c r="D9" s="15"/>
      <c r="E9" s="7"/>
      <c r="F9" s="7"/>
      <c r="G9" s="7"/>
      <c r="H9" s="16"/>
      <c r="I9" s="13"/>
      <c r="J9" s="14"/>
      <c r="K9" s="13"/>
      <c r="M9" s="152"/>
      <c r="N9" s="152"/>
      <c r="O9" s="13"/>
    </row>
    <row r="10" spans="1:18" s="3" customFormat="1" ht="18.75" customHeight="1" x14ac:dyDescent="0.25">
      <c r="A10" s="153" t="s">
        <v>6</v>
      </c>
      <c r="B10" s="155" t="s">
        <v>7</v>
      </c>
      <c r="C10" s="157" t="s">
        <v>8</v>
      </c>
      <c r="D10" s="157" t="s">
        <v>9</v>
      </c>
      <c r="E10" s="155" t="s">
        <v>10</v>
      </c>
      <c r="F10" s="155"/>
      <c r="G10" s="155"/>
      <c r="H10" s="155"/>
      <c r="I10" s="155"/>
      <c r="J10" s="155"/>
      <c r="K10" s="155" t="s">
        <v>11</v>
      </c>
      <c r="L10" s="155" t="s">
        <v>11</v>
      </c>
      <c r="M10" s="155"/>
      <c r="N10" s="155"/>
      <c r="O10" s="159"/>
    </row>
    <row r="11" spans="1:18" s="3" customFormat="1" ht="88.5" customHeight="1" thickBot="1" x14ac:dyDescent="0.3">
      <c r="A11" s="154"/>
      <c r="B11" s="156"/>
      <c r="C11" s="158"/>
      <c r="D11" s="158"/>
      <c r="E11" s="17" t="s">
        <v>12</v>
      </c>
      <c r="F11" s="17" t="s">
        <v>13</v>
      </c>
      <c r="G11" s="17" t="s">
        <v>14</v>
      </c>
      <c r="H11" s="18" t="s">
        <v>15</v>
      </c>
      <c r="I11" s="17" t="s">
        <v>16</v>
      </c>
      <c r="J11" s="17" t="s">
        <v>17</v>
      </c>
      <c r="K11" s="17" t="s">
        <v>18</v>
      </c>
      <c r="L11" s="17" t="s">
        <v>19</v>
      </c>
      <c r="M11" s="17" t="s">
        <v>20</v>
      </c>
      <c r="N11" s="17" t="s">
        <v>16</v>
      </c>
      <c r="O11" s="19" t="s">
        <v>21</v>
      </c>
    </row>
    <row r="12" spans="1:18" s="23" customFormat="1" ht="15" customHeight="1" thickBot="1" x14ac:dyDescent="0.3">
      <c r="A12" s="20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21">
        <v>10</v>
      </c>
      <c r="K12" s="21">
        <v>11</v>
      </c>
      <c r="L12" s="21">
        <v>12</v>
      </c>
      <c r="M12" s="21">
        <v>13</v>
      </c>
      <c r="N12" s="21">
        <v>14</v>
      </c>
      <c r="O12" s="22">
        <v>15</v>
      </c>
    </row>
    <row r="13" spans="1:18" s="23" customFormat="1" ht="15.75" thickBot="1" x14ac:dyDescent="0.3">
      <c r="A13" s="149" t="s">
        <v>22</v>
      </c>
      <c r="B13" s="150"/>
      <c r="C13" s="150"/>
      <c r="D13" s="151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8" s="23" customFormat="1" ht="13.5" thickBot="1" x14ac:dyDescent="0.3">
      <c r="A14" s="25"/>
      <c r="B14" s="146" t="s">
        <v>23</v>
      </c>
      <c r="C14" s="147"/>
      <c r="D14" s="148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</row>
    <row r="15" spans="1:18" s="3" customFormat="1" ht="38.25" x14ac:dyDescent="0.25">
      <c r="A15" s="115" t="s">
        <v>1162</v>
      </c>
      <c r="B15" s="116" t="s">
        <v>306</v>
      </c>
      <c r="C15" s="117" t="s">
        <v>324</v>
      </c>
      <c r="D15" s="118">
        <v>1</v>
      </c>
      <c r="E15" s="119"/>
      <c r="F15" s="119"/>
      <c r="G15" s="119"/>
      <c r="H15" s="120"/>
      <c r="I15" s="119"/>
      <c r="J15" s="121"/>
      <c r="K15" s="121"/>
      <c r="L15" s="121"/>
      <c r="M15" s="121"/>
      <c r="N15" s="121"/>
      <c r="O15" s="121"/>
      <c r="R15" s="122"/>
    </row>
    <row r="16" spans="1:18" s="3" customFormat="1" ht="26.25" thickBot="1" x14ac:dyDescent="0.3">
      <c r="A16" s="115" t="s">
        <v>1163</v>
      </c>
      <c r="B16" s="116" t="s">
        <v>308</v>
      </c>
      <c r="C16" s="117" t="s">
        <v>29</v>
      </c>
      <c r="D16" s="118">
        <f>281</f>
        <v>281</v>
      </c>
      <c r="E16" s="119"/>
      <c r="F16" s="119"/>
      <c r="G16" s="119"/>
      <c r="H16" s="120"/>
      <c r="I16" s="119"/>
      <c r="J16" s="121"/>
      <c r="K16" s="121"/>
      <c r="L16" s="121"/>
      <c r="M16" s="121"/>
      <c r="N16" s="121"/>
      <c r="O16" s="121"/>
    </row>
    <row r="17" spans="1:15" s="23" customFormat="1" ht="13.5" thickBot="1" x14ac:dyDescent="0.3">
      <c r="A17" s="25"/>
      <c r="B17" s="146" t="s">
        <v>32</v>
      </c>
      <c r="C17" s="147"/>
      <c r="D17" s="148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</row>
    <row r="18" spans="1:15" s="23" customFormat="1" ht="25.5" x14ac:dyDescent="0.2">
      <c r="A18" s="115" t="s">
        <v>1164</v>
      </c>
      <c r="B18" s="36" t="s">
        <v>1221</v>
      </c>
      <c r="C18" s="37" t="s">
        <v>324</v>
      </c>
      <c r="D18" s="37">
        <f>11</f>
        <v>11</v>
      </c>
      <c r="E18" s="38"/>
      <c r="F18" s="39"/>
      <c r="G18" s="39"/>
      <c r="H18" s="39"/>
      <c r="I18" s="24"/>
      <c r="J18" s="40"/>
      <c r="K18" s="41"/>
      <c r="L18" s="41"/>
      <c r="M18" s="41"/>
      <c r="N18" s="41"/>
      <c r="O18" s="41"/>
    </row>
    <row r="19" spans="1:15" s="23" customFormat="1" ht="26.25" thickBot="1" x14ac:dyDescent="0.25">
      <c r="A19" s="115" t="s">
        <v>1165</v>
      </c>
      <c r="B19" s="36" t="s">
        <v>40</v>
      </c>
      <c r="C19" s="37" t="s">
        <v>41</v>
      </c>
      <c r="D19" s="37">
        <f>2</f>
        <v>2</v>
      </c>
      <c r="E19" s="38"/>
      <c r="F19" s="39"/>
      <c r="G19" s="39"/>
      <c r="H19" s="39"/>
      <c r="I19" s="24"/>
      <c r="J19" s="40"/>
      <c r="K19" s="41"/>
      <c r="L19" s="41"/>
      <c r="M19" s="41"/>
      <c r="N19" s="41"/>
      <c r="O19" s="41"/>
    </row>
    <row r="20" spans="1:15" s="23" customFormat="1" ht="15.75" thickBot="1" x14ac:dyDescent="0.3">
      <c r="A20" s="149" t="s">
        <v>42</v>
      </c>
      <c r="B20" s="150"/>
      <c r="C20" s="150"/>
      <c r="D20" s="151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</row>
    <row r="21" spans="1:15" s="23" customFormat="1" ht="13.5" thickBot="1" x14ac:dyDescent="0.3">
      <c r="A21" s="25"/>
      <c r="B21" s="146" t="s">
        <v>705</v>
      </c>
      <c r="C21" s="147"/>
      <c r="D21" s="148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</row>
    <row r="22" spans="1:15" s="125" customFormat="1" ht="25.5" x14ac:dyDescent="0.25">
      <c r="A22" s="115" t="s">
        <v>649</v>
      </c>
      <c r="B22" s="124" t="s">
        <v>310</v>
      </c>
      <c r="C22" s="123" t="s">
        <v>311</v>
      </c>
      <c r="D22" s="123">
        <v>8</v>
      </c>
      <c r="E22" s="123"/>
      <c r="F22" s="119"/>
      <c r="G22" s="119"/>
      <c r="H22" s="120"/>
      <c r="I22" s="119"/>
      <c r="J22" s="121"/>
      <c r="K22" s="121"/>
      <c r="L22" s="121"/>
      <c r="M22" s="121"/>
      <c r="N22" s="121"/>
      <c r="O22" s="121"/>
    </row>
    <row r="23" spans="1:15" s="125" customFormat="1" ht="25.5" x14ac:dyDescent="0.25">
      <c r="A23" s="115" t="s">
        <v>1166</v>
      </c>
      <c r="B23" s="124" t="s">
        <v>313</v>
      </c>
      <c r="C23" s="123" t="s">
        <v>29</v>
      </c>
      <c r="D23" s="123">
        <f>281</f>
        <v>281</v>
      </c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</row>
    <row r="24" spans="1:15" s="125" customFormat="1" ht="25.5" x14ac:dyDescent="0.25">
      <c r="A24" s="115" t="s">
        <v>1167</v>
      </c>
      <c r="B24" s="124" t="s">
        <v>315</v>
      </c>
      <c r="C24" s="123" t="s">
        <v>29</v>
      </c>
      <c r="D24" s="123">
        <f>150</f>
        <v>150</v>
      </c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</row>
    <row r="25" spans="1:15" s="3" customFormat="1" ht="12.75" x14ac:dyDescent="0.25">
      <c r="A25" s="115" t="s">
        <v>1168</v>
      </c>
      <c r="B25" s="126" t="s">
        <v>317</v>
      </c>
      <c r="C25" s="100" t="s">
        <v>41</v>
      </c>
      <c r="D25" s="100">
        <f>ROUND(D24*0.3*0.1,0)</f>
        <v>5</v>
      </c>
      <c r="E25" s="127"/>
      <c r="F25" s="127"/>
      <c r="G25" s="127"/>
      <c r="H25" s="127"/>
      <c r="I25" s="119"/>
      <c r="J25" s="119"/>
      <c r="K25" s="119"/>
      <c r="L25" s="119"/>
      <c r="M25" s="119"/>
      <c r="N25" s="119"/>
      <c r="O25" s="119"/>
    </row>
    <row r="26" spans="1:15" s="125" customFormat="1" ht="30.75" customHeight="1" x14ac:dyDescent="0.25">
      <c r="A26" s="115" t="s">
        <v>1169</v>
      </c>
      <c r="B26" s="124" t="s">
        <v>319</v>
      </c>
      <c r="C26" s="123" t="s">
        <v>29</v>
      </c>
      <c r="D26" s="123">
        <f>150</f>
        <v>150</v>
      </c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</row>
    <row r="27" spans="1:15" s="3" customFormat="1" ht="15" customHeight="1" x14ac:dyDescent="0.25">
      <c r="A27" s="115" t="s">
        <v>1170</v>
      </c>
      <c r="B27" s="126" t="s">
        <v>317</v>
      </c>
      <c r="C27" s="100" t="s">
        <v>41</v>
      </c>
      <c r="D27" s="100">
        <f>ROUND(D26*0.3*0.1,0)</f>
        <v>5</v>
      </c>
      <c r="E27" s="127"/>
      <c r="F27" s="127"/>
      <c r="G27" s="127"/>
      <c r="H27" s="127"/>
      <c r="I27" s="119"/>
      <c r="J27" s="119"/>
      <c r="K27" s="119"/>
      <c r="L27" s="119"/>
      <c r="M27" s="119"/>
      <c r="N27" s="119"/>
      <c r="O27" s="119"/>
    </row>
    <row r="28" spans="1:15" s="125" customFormat="1" ht="15" customHeight="1" thickBot="1" x14ac:dyDescent="0.3">
      <c r="A28" s="115" t="s">
        <v>1171</v>
      </c>
      <c r="B28" s="124" t="s">
        <v>322</v>
      </c>
      <c r="C28" s="123" t="s">
        <v>41</v>
      </c>
      <c r="D28" s="123">
        <f>10</f>
        <v>10</v>
      </c>
      <c r="E28" s="119"/>
      <c r="F28" s="119"/>
      <c r="G28" s="119"/>
      <c r="H28" s="120"/>
      <c r="I28" s="119"/>
      <c r="J28" s="121"/>
      <c r="K28" s="121"/>
      <c r="L28" s="121"/>
      <c r="M28" s="121"/>
      <c r="N28" s="121"/>
      <c r="O28" s="121"/>
    </row>
    <row r="29" spans="1:15" s="23" customFormat="1" ht="15.75" thickBot="1" x14ac:dyDescent="0.3">
      <c r="A29" s="149" t="s">
        <v>323</v>
      </c>
      <c r="B29" s="150"/>
      <c r="C29" s="150"/>
      <c r="D29" s="151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 s="23" customFormat="1" ht="13.5" thickBot="1" x14ac:dyDescent="0.3">
      <c r="A30" s="25"/>
      <c r="B30" s="146" t="s">
        <v>647</v>
      </c>
      <c r="C30" s="147"/>
      <c r="D30" s="148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 s="125" customFormat="1" ht="15" customHeight="1" x14ac:dyDescent="0.25">
      <c r="A31" s="115" t="s">
        <v>1172</v>
      </c>
      <c r="B31" s="124" t="s">
        <v>327</v>
      </c>
      <c r="C31" s="123" t="s">
        <v>29</v>
      </c>
      <c r="D31" s="123">
        <f>281</f>
        <v>281</v>
      </c>
      <c r="E31" s="128"/>
      <c r="F31" s="119"/>
      <c r="G31" s="119"/>
      <c r="H31" s="119"/>
      <c r="I31" s="119"/>
      <c r="J31" s="119"/>
      <c r="K31" s="119"/>
      <c r="L31" s="119"/>
      <c r="M31" s="119"/>
      <c r="N31" s="119"/>
      <c r="O31" s="119"/>
    </row>
    <row r="32" spans="1:15" s="3" customFormat="1" ht="15" customHeight="1" x14ac:dyDescent="0.25">
      <c r="A32" s="115" t="s">
        <v>1173</v>
      </c>
      <c r="B32" s="126" t="s">
        <v>329</v>
      </c>
      <c r="C32" s="100" t="s">
        <v>29</v>
      </c>
      <c r="D32" s="100">
        <f>281</f>
        <v>281</v>
      </c>
      <c r="E32" s="129"/>
      <c r="F32" s="127"/>
      <c r="G32" s="127"/>
      <c r="H32" s="127"/>
      <c r="I32" s="119"/>
      <c r="J32" s="119"/>
      <c r="K32" s="119"/>
      <c r="L32" s="119"/>
      <c r="M32" s="119"/>
      <c r="N32" s="119"/>
      <c r="O32" s="119"/>
    </row>
    <row r="33" spans="1:18" s="125" customFormat="1" ht="25.5" x14ac:dyDescent="0.25">
      <c r="A33" s="115" t="s">
        <v>650</v>
      </c>
      <c r="B33" s="124" t="s">
        <v>331</v>
      </c>
      <c r="C33" s="123" t="s">
        <v>29</v>
      </c>
      <c r="D33" s="123">
        <v>290</v>
      </c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</row>
    <row r="34" spans="1:18" s="3" customFormat="1" ht="15" customHeight="1" x14ac:dyDescent="0.25">
      <c r="A34" s="115" t="s">
        <v>651</v>
      </c>
      <c r="B34" s="126" t="s">
        <v>360</v>
      </c>
      <c r="C34" s="100" t="s">
        <v>29</v>
      </c>
      <c r="D34" s="100">
        <v>150</v>
      </c>
      <c r="E34" s="127"/>
      <c r="F34" s="127"/>
      <c r="G34" s="127"/>
      <c r="H34" s="127"/>
      <c r="I34" s="119"/>
      <c r="J34" s="119"/>
      <c r="K34" s="119"/>
      <c r="L34" s="119"/>
      <c r="M34" s="119"/>
      <c r="N34" s="119"/>
      <c r="O34" s="119"/>
      <c r="R34" s="122"/>
    </row>
    <row r="35" spans="1:18" s="3" customFormat="1" ht="15" customHeight="1" x14ac:dyDescent="0.25">
      <c r="A35" s="115" t="s">
        <v>652</v>
      </c>
      <c r="B35" s="126" t="s">
        <v>333</v>
      </c>
      <c r="C35" s="100" t="s">
        <v>29</v>
      </c>
      <c r="D35" s="100">
        <v>194</v>
      </c>
      <c r="E35" s="127"/>
      <c r="F35" s="127"/>
      <c r="G35" s="127"/>
      <c r="H35" s="127"/>
      <c r="I35" s="119"/>
      <c r="J35" s="119"/>
      <c r="K35" s="119"/>
      <c r="L35" s="119"/>
      <c r="M35" s="119"/>
      <c r="N35" s="119"/>
      <c r="O35" s="119"/>
      <c r="R35" s="122"/>
    </row>
    <row r="36" spans="1:18" s="125" customFormat="1" ht="12.75" x14ac:dyDescent="0.25">
      <c r="A36" s="115" t="s">
        <v>653</v>
      </c>
      <c r="B36" s="124" t="s">
        <v>335</v>
      </c>
      <c r="C36" s="123" t="s">
        <v>29</v>
      </c>
      <c r="D36" s="123">
        <v>194</v>
      </c>
      <c r="E36" s="119"/>
      <c r="F36" s="119"/>
      <c r="G36" s="119"/>
      <c r="H36" s="130"/>
      <c r="I36" s="119"/>
      <c r="J36" s="119"/>
      <c r="K36" s="119"/>
      <c r="L36" s="119"/>
      <c r="M36" s="119"/>
      <c r="N36" s="119"/>
      <c r="O36" s="119"/>
    </row>
    <row r="37" spans="1:18" s="3" customFormat="1" ht="15" customHeight="1" x14ac:dyDescent="0.25">
      <c r="A37" s="115" t="s">
        <v>654</v>
      </c>
      <c r="B37" s="126" t="s">
        <v>361</v>
      </c>
      <c r="C37" s="100" t="s">
        <v>29</v>
      </c>
      <c r="D37" s="100">
        <v>194</v>
      </c>
      <c r="E37" s="100"/>
      <c r="F37" s="127"/>
      <c r="G37" s="127"/>
      <c r="H37" s="127"/>
      <c r="I37" s="119"/>
      <c r="J37" s="119"/>
      <c r="K37" s="119"/>
      <c r="L37" s="119"/>
      <c r="M37" s="119"/>
      <c r="N37" s="119"/>
      <c r="O37" s="119"/>
    </row>
    <row r="38" spans="1:18" s="125" customFormat="1" ht="51" x14ac:dyDescent="0.25">
      <c r="A38" s="115" t="s">
        <v>655</v>
      </c>
      <c r="B38" s="124" t="s">
        <v>364</v>
      </c>
      <c r="C38" s="123" t="s">
        <v>338</v>
      </c>
      <c r="D38" s="123">
        <v>8</v>
      </c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</row>
    <row r="39" spans="1:18" s="125" customFormat="1" ht="12.75" x14ac:dyDescent="0.25">
      <c r="A39" s="115" t="s">
        <v>656</v>
      </c>
      <c r="B39" s="124" t="s">
        <v>340</v>
      </c>
      <c r="C39" s="123" t="s">
        <v>35</v>
      </c>
      <c r="D39" s="123">
        <v>15</v>
      </c>
      <c r="E39" s="130"/>
      <c r="F39" s="130"/>
      <c r="G39" s="130"/>
      <c r="H39" s="130"/>
      <c r="I39" s="119"/>
      <c r="J39" s="119"/>
      <c r="K39" s="119"/>
      <c r="L39" s="119"/>
      <c r="M39" s="119"/>
      <c r="N39" s="119"/>
      <c r="O39" s="119"/>
      <c r="R39" s="122"/>
    </row>
    <row r="40" spans="1:18" s="3" customFormat="1" ht="15" customHeight="1" x14ac:dyDescent="0.25">
      <c r="A40" s="115" t="s">
        <v>657</v>
      </c>
      <c r="B40" s="126" t="s">
        <v>363</v>
      </c>
      <c r="C40" s="100" t="s">
        <v>35</v>
      </c>
      <c r="D40" s="100">
        <v>8</v>
      </c>
      <c r="E40" s="127"/>
      <c r="F40" s="127"/>
      <c r="G40" s="127"/>
      <c r="H40" s="127"/>
      <c r="I40" s="119"/>
      <c r="J40" s="119"/>
      <c r="K40" s="119"/>
      <c r="L40" s="119"/>
      <c r="M40" s="119"/>
      <c r="N40" s="119"/>
      <c r="O40" s="119"/>
    </row>
    <row r="41" spans="1:18" s="3" customFormat="1" ht="15" customHeight="1" x14ac:dyDescent="0.25">
      <c r="A41" s="115" t="s">
        <v>658</v>
      </c>
      <c r="B41" s="126" t="s">
        <v>343</v>
      </c>
      <c r="C41" s="100" t="s">
        <v>35</v>
      </c>
      <c r="D41" s="100">
        <v>8</v>
      </c>
      <c r="E41" s="127"/>
      <c r="F41" s="127"/>
      <c r="G41" s="127"/>
      <c r="H41" s="127"/>
      <c r="I41" s="119"/>
      <c r="J41" s="119"/>
      <c r="K41" s="119"/>
      <c r="L41" s="119"/>
      <c r="M41" s="119"/>
      <c r="N41" s="119"/>
      <c r="O41" s="119"/>
    </row>
    <row r="42" spans="1:18" s="3" customFormat="1" ht="38.25" x14ac:dyDescent="0.25">
      <c r="A42" s="115" t="s">
        <v>1207</v>
      </c>
      <c r="B42" s="126" t="s">
        <v>362</v>
      </c>
      <c r="C42" s="100" t="s">
        <v>35</v>
      </c>
      <c r="D42" s="100">
        <v>8</v>
      </c>
      <c r="E42" s="127"/>
      <c r="F42" s="127"/>
      <c r="G42" s="127"/>
      <c r="H42" s="127"/>
      <c r="I42" s="119"/>
      <c r="J42" s="119"/>
      <c r="K42" s="119"/>
      <c r="L42" s="119"/>
      <c r="M42" s="119"/>
      <c r="N42" s="119"/>
      <c r="O42" s="119"/>
    </row>
    <row r="43" spans="1:18" s="3" customFormat="1" ht="25.5" x14ac:dyDescent="0.25">
      <c r="A43" s="115" t="s">
        <v>659</v>
      </c>
      <c r="B43" s="126" t="s">
        <v>370</v>
      </c>
      <c r="C43" s="100" t="s">
        <v>35</v>
      </c>
      <c r="D43" s="100">
        <v>8</v>
      </c>
      <c r="E43" s="127"/>
      <c r="F43" s="127"/>
      <c r="G43" s="127"/>
      <c r="H43" s="127"/>
      <c r="I43" s="119"/>
      <c r="J43" s="119"/>
      <c r="K43" s="119"/>
      <c r="L43" s="119"/>
      <c r="M43" s="119"/>
      <c r="N43" s="119"/>
      <c r="O43" s="119"/>
    </row>
    <row r="44" spans="1:18" s="3" customFormat="1" ht="15" customHeight="1" x14ac:dyDescent="0.25">
      <c r="A44" s="115" t="s">
        <v>660</v>
      </c>
      <c r="B44" s="126" t="s">
        <v>367</v>
      </c>
      <c r="C44" s="100" t="s">
        <v>35</v>
      </c>
      <c r="D44" s="100">
        <v>1</v>
      </c>
      <c r="E44" s="127"/>
      <c r="F44" s="127"/>
      <c r="G44" s="127"/>
      <c r="H44" s="127"/>
      <c r="I44" s="119"/>
      <c r="J44" s="119"/>
      <c r="K44" s="119"/>
      <c r="L44" s="119"/>
      <c r="M44" s="119"/>
      <c r="N44" s="119"/>
      <c r="O44" s="119"/>
    </row>
    <row r="45" spans="1:18" s="3" customFormat="1" ht="15" customHeight="1" x14ac:dyDescent="0.25">
      <c r="A45" s="115" t="s">
        <v>661</v>
      </c>
      <c r="B45" s="126" t="s">
        <v>368</v>
      </c>
      <c r="C45" s="100" t="s">
        <v>35</v>
      </c>
      <c r="D45" s="100">
        <v>8</v>
      </c>
      <c r="E45" s="127"/>
      <c r="F45" s="127"/>
      <c r="G45" s="127"/>
      <c r="H45" s="127"/>
      <c r="I45" s="119"/>
      <c r="J45" s="119"/>
      <c r="K45" s="119"/>
      <c r="L45" s="119"/>
      <c r="M45" s="119"/>
      <c r="N45" s="119"/>
      <c r="O45" s="119"/>
    </row>
    <row r="46" spans="1:18" s="3" customFormat="1" ht="15" customHeight="1" x14ac:dyDescent="0.25">
      <c r="A46" s="115" t="s">
        <v>662</v>
      </c>
      <c r="B46" s="126" t="s">
        <v>369</v>
      </c>
      <c r="C46" s="100" t="s">
        <v>35</v>
      </c>
      <c r="D46" s="100">
        <v>8</v>
      </c>
      <c r="E46" s="127"/>
      <c r="F46" s="127"/>
      <c r="G46" s="127"/>
      <c r="H46" s="127"/>
      <c r="I46" s="119"/>
      <c r="J46" s="119"/>
      <c r="K46" s="119"/>
      <c r="L46" s="119"/>
      <c r="M46" s="119"/>
      <c r="N46" s="119"/>
      <c r="O46" s="119"/>
    </row>
    <row r="47" spans="1:18" s="3" customFormat="1" ht="15" customHeight="1" x14ac:dyDescent="0.25">
      <c r="A47" s="115" t="s">
        <v>663</v>
      </c>
      <c r="B47" s="126" t="s">
        <v>365</v>
      </c>
      <c r="C47" s="100" t="s">
        <v>35</v>
      </c>
      <c r="D47" s="100">
        <v>1</v>
      </c>
      <c r="E47" s="127"/>
      <c r="F47" s="127"/>
      <c r="G47" s="127"/>
      <c r="H47" s="127"/>
      <c r="I47" s="119"/>
      <c r="J47" s="119"/>
      <c r="K47" s="119"/>
      <c r="L47" s="119"/>
      <c r="M47" s="119"/>
      <c r="N47" s="119"/>
      <c r="O47" s="119"/>
    </row>
    <row r="48" spans="1:18" s="125" customFormat="1" ht="38.25" x14ac:dyDescent="0.25">
      <c r="A48" s="115" t="s">
        <v>664</v>
      </c>
      <c r="B48" s="124" t="s">
        <v>366</v>
      </c>
      <c r="C48" s="123" t="s">
        <v>324</v>
      </c>
      <c r="D48" s="123">
        <v>1</v>
      </c>
      <c r="E48" s="121"/>
      <c r="F48" s="119"/>
      <c r="G48" s="119"/>
      <c r="H48" s="119"/>
      <c r="I48" s="119"/>
      <c r="J48" s="119"/>
      <c r="K48" s="119"/>
      <c r="L48" s="119"/>
      <c r="M48" s="119"/>
      <c r="N48" s="119"/>
      <c r="O48" s="119"/>
      <c r="R48" s="122"/>
    </row>
    <row r="49" spans="1:16" s="125" customFormat="1" ht="13.5" thickBot="1" x14ac:dyDescent="0.3">
      <c r="A49" s="115" t="s">
        <v>665</v>
      </c>
      <c r="B49" s="124" t="s">
        <v>340</v>
      </c>
      <c r="C49" s="123" t="s">
        <v>35</v>
      </c>
      <c r="D49" s="123">
        <v>4</v>
      </c>
      <c r="E49" s="132"/>
      <c r="F49" s="130"/>
      <c r="G49" s="130"/>
      <c r="H49" s="130"/>
      <c r="I49" s="119"/>
      <c r="J49" s="119"/>
      <c r="K49" s="119"/>
      <c r="L49" s="119"/>
      <c r="M49" s="119"/>
      <c r="N49" s="119"/>
      <c r="O49" s="119"/>
    </row>
    <row r="50" spans="1:16" s="23" customFormat="1" ht="13.5" thickBot="1" x14ac:dyDescent="0.3">
      <c r="A50" s="25"/>
      <c r="B50" s="146" t="s">
        <v>84</v>
      </c>
      <c r="C50" s="147"/>
      <c r="D50" s="148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</row>
    <row r="51" spans="1:16" s="23" customFormat="1" ht="39" thickBot="1" x14ac:dyDescent="0.25">
      <c r="A51" s="115" t="s">
        <v>666</v>
      </c>
      <c r="B51" s="26" t="s">
        <v>352</v>
      </c>
      <c r="C51" s="27" t="s">
        <v>324</v>
      </c>
      <c r="D51" s="28" t="s">
        <v>142</v>
      </c>
      <c r="E51" s="29"/>
      <c r="F51" s="24"/>
      <c r="G51" s="29"/>
      <c r="H51" s="29"/>
      <c r="I51" s="29"/>
      <c r="J51" s="24"/>
      <c r="K51" s="24"/>
      <c r="L51" s="24"/>
      <c r="M51" s="24"/>
      <c r="N51" s="24"/>
      <c r="O51" s="24"/>
    </row>
    <row r="52" spans="1:16" s="23" customFormat="1" ht="15.75" thickBot="1" x14ac:dyDescent="0.3">
      <c r="A52" s="149" t="s">
        <v>113</v>
      </c>
      <c r="B52" s="150"/>
      <c r="C52" s="150"/>
      <c r="D52" s="151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</row>
    <row r="53" spans="1:16" s="23" customFormat="1" ht="13.5" thickBot="1" x14ac:dyDescent="0.3">
      <c r="A53" s="25"/>
      <c r="B53" s="146" t="s">
        <v>353</v>
      </c>
      <c r="C53" s="147"/>
      <c r="D53" s="148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</row>
    <row r="54" spans="1:16" s="125" customFormat="1" ht="15" customHeight="1" x14ac:dyDescent="0.25">
      <c r="A54" s="115" t="s">
        <v>667</v>
      </c>
      <c r="B54" s="124" t="s">
        <v>354</v>
      </c>
      <c r="C54" s="123" t="s">
        <v>116</v>
      </c>
      <c r="D54" s="123">
        <v>20</v>
      </c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</row>
    <row r="55" spans="1:16" s="3" customFormat="1" ht="15" customHeight="1" x14ac:dyDescent="0.25">
      <c r="A55" s="115" t="s">
        <v>668</v>
      </c>
      <c r="B55" s="126" t="s">
        <v>356</v>
      </c>
      <c r="C55" s="100" t="s">
        <v>125</v>
      </c>
      <c r="D55" s="100">
        <v>0.2</v>
      </c>
      <c r="E55" s="100"/>
      <c r="F55" s="127"/>
      <c r="G55" s="127"/>
      <c r="H55" s="127"/>
      <c r="I55" s="119"/>
      <c r="J55" s="119"/>
      <c r="K55" s="119"/>
      <c r="L55" s="119"/>
      <c r="M55" s="119"/>
      <c r="N55" s="119"/>
      <c r="O55" s="119"/>
    </row>
    <row r="56" spans="1:16" s="3" customFormat="1" ht="15" customHeight="1" x14ac:dyDescent="0.25">
      <c r="A56" s="115" t="s">
        <v>669</v>
      </c>
      <c r="B56" s="126" t="s">
        <v>358</v>
      </c>
      <c r="C56" s="100" t="s">
        <v>41</v>
      </c>
      <c r="D56" s="100">
        <v>2</v>
      </c>
      <c r="E56" s="100"/>
      <c r="F56" s="127"/>
      <c r="G56" s="127"/>
      <c r="H56" s="127"/>
      <c r="I56" s="119"/>
      <c r="J56" s="119"/>
      <c r="K56" s="119"/>
      <c r="L56" s="119"/>
      <c r="M56" s="119"/>
      <c r="N56" s="119"/>
      <c r="O56" s="119"/>
    </row>
    <row r="57" spans="1:16" ht="15.75" thickBot="1" x14ac:dyDescent="0.3">
      <c r="A57" s="64"/>
      <c r="B57" s="65"/>
      <c r="C57" s="66"/>
      <c r="D57" s="67"/>
      <c r="E57" s="68"/>
      <c r="F57" s="68"/>
      <c r="G57" s="68"/>
      <c r="H57" s="68"/>
      <c r="I57" s="68"/>
      <c r="J57" s="68"/>
      <c r="K57" s="68"/>
      <c r="L57" s="68"/>
      <c r="M57" s="68"/>
      <c r="N57" s="68"/>
      <c r="O57" s="68"/>
    </row>
    <row r="58" spans="1:16" s="69" customFormat="1" ht="13.5" thickTop="1" x14ac:dyDescent="0.2">
      <c r="B58" s="70" t="s">
        <v>126</v>
      </c>
      <c r="C58" s="71"/>
      <c r="D58" s="72"/>
      <c r="E58" s="73"/>
      <c r="F58" s="73"/>
      <c r="G58" s="73"/>
      <c r="H58" s="73"/>
      <c r="I58" s="73"/>
      <c r="J58" s="73"/>
      <c r="K58" s="74">
        <f>SUM(K13:K56)</f>
        <v>0</v>
      </c>
      <c r="L58" s="74">
        <f>SUM(L13:L57)</f>
        <v>0</v>
      </c>
      <c r="M58" s="74">
        <f>SUM(M13:M57)</f>
        <v>0</v>
      </c>
      <c r="N58" s="74">
        <f>SUM(N13:N57)</f>
        <v>0</v>
      </c>
      <c r="O58" s="74">
        <f>SUM(O13:O57)</f>
        <v>0</v>
      </c>
      <c r="P58" s="75"/>
    </row>
    <row r="59" spans="1:16" ht="26.25" x14ac:dyDescent="0.25">
      <c r="B59" s="76" t="s">
        <v>127</v>
      </c>
      <c r="C59" s="77">
        <v>0</v>
      </c>
      <c r="D59" s="78"/>
      <c r="E59" s="79"/>
      <c r="F59" s="79"/>
      <c r="G59" s="79"/>
      <c r="H59" s="79"/>
      <c r="I59" s="79"/>
      <c r="J59" s="79"/>
      <c r="K59" s="79"/>
      <c r="L59" s="79"/>
      <c r="M59" s="80">
        <f>M58*C59</f>
        <v>0</v>
      </c>
      <c r="N59" s="79"/>
      <c r="O59" s="134">
        <f>M59</f>
        <v>0</v>
      </c>
    </row>
    <row r="60" spans="1:16" s="69" customFormat="1" ht="12.75" x14ac:dyDescent="0.2">
      <c r="B60" s="81" t="s">
        <v>126</v>
      </c>
      <c r="C60" s="82"/>
      <c r="D60" s="83"/>
      <c r="E60" s="84"/>
      <c r="F60" s="84"/>
      <c r="G60" s="84"/>
      <c r="H60" s="84"/>
      <c r="I60" s="84"/>
      <c r="J60" s="84"/>
      <c r="K60" s="30">
        <f>SUM(K58:K59)</f>
        <v>0</v>
      </c>
      <c r="L60" s="30">
        <f>SUM(L58:L59)</f>
        <v>0</v>
      </c>
      <c r="M60" s="30">
        <f>SUM(M58:M59)</f>
        <v>0</v>
      </c>
      <c r="N60" s="30">
        <f>SUM(N58:N59)</f>
        <v>0</v>
      </c>
      <c r="O60" s="30">
        <f>SUM(O58:O59)</f>
        <v>0</v>
      </c>
    </row>
    <row r="61" spans="1:16" x14ac:dyDescent="0.25">
      <c r="B61" s="85"/>
      <c r="C61" s="86"/>
      <c r="D61" s="87"/>
      <c r="E61" s="88"/>
      <c r="F61" s="88"/>
      <c r="G61" s="88"/>
      <c r="H61" s="88"/>
      <c r="I61" s="88"/>
      <c r="J61" s="88"/>
      <c r="K61" s="88"/>
      <c r="L61" s="88"/>
      <c r="M61" s="88"/>
      <c r="N61" s="88"/>
      <c r="O61" s="88"/>
    </row>
    <row r="62" spans="1:16" x14ac:dyDescent="0.25">
      <c r="A62" s="89" t="s">
        <v>128</v>
      </c>
      <c r="B62" s="90"/>
      <c r="C62" s="90"/>
      <c r="D62" s="91"/>
    </row>
    <row r="63" spans="1:16" x14ac:dyDescent="0.25">
      <c r="A63" s="105" t="s">
        <v>129</v>
      </c>
      <c r="B63" s="8"/>
      <c r="C63" s="106"/>
      <c r="D63" s="107"/>
    </row>
    <row r="64" spans="1:16" x14ac:dyDescent="0.25">
      <c r="A64" s="105" t="s">
        <v>130</v>
      </c>
      <c r="B64" s="8"/>
      <c r="C64" s="106"/>
      <c r="D64" s="107"/>
    </row>
    <row r="65" spans="1:5" x14ac:dyDescent="0.25">
      <c r="A65" s="105" t="s">
        <v>131</v>
      </c>
      <c r="B65" s="8"/>
      <c r="C65" s="106"/>
      <c r="D65" s="107"/>
    </row>
    <row r="66" spans="1:5" x14ac:dyDescent="0.25">
      <c r="A66" s="105" t="s">
        <v>132</v>
      </c>
      <c r="B66" s="8"/>
      <c r="C66" s="106"/>
      <c r="D66" s="107"/>
    </row>
    <row r="67" spans="1:5" x14ac:dyDescent="0.25">
      <c r="A67" s="105" t="s">
        <v>133</v>
      </c>
      <c r="B67" s="8"/>
      <c r="C67" s="106"/>
      <c r="D67" s="107"/>
    </row>
    <row r="68" spans="1:5" x14ac:dyDescent="0.25">
      <c r="A68" s="105" t="s">
        <v>134</v>
      </c>
      <c r="B68" s="8"/>
      <c r="C68" s="106"/>
      <c r="D68" s="107"/>
    </row>
    <row r="69" spans="1:5" x14ac:dyDescent="0.25">
      <c r="A69" s="105" t="s">
        <v>135</v>
      </c>
      <c r="B69" s="8"/>
      <c r="C69" s="106"/>
      <c r="D69" s="107"/>
    </row>
    <row r="70" spans="1:5" x14ac:dyDescent="0.25">
      <c r="A70" s="105" t="s">
        <v>136</v>
      </c>
      <c r="B70" s="8"/>
      <c r="C70" s="106"/>
      <c r="D70" s="107"/>
    </row>
    <row r="71" spans="1:5" x14ac:dyDescent="0.25">
      <c r="A71" s="105" t="s">
        <v>137</v>
      </c>
      <c r="B71" s="8"/>
      <c r="C71" s="106"/>
      <c r="D71" s="107"/>
    </row>
    <row r="72" spans="1:5" x14ac:dyDescent="0.25">
      <c r="A72" s="162" t="s">
        <v>179</v>
      </c>
      <c r="B72" s="162"/>
      <c r="C72" s="162"/>
      <c r="D72" s="162"/>
    </row>
    <row r="73" spans="1:5" x14ac:dyDescent="0.25">
      <c r="A73" s="108" t="s">
        <v>180</v>
      </c>
      <c r="B73" s="109"/>
      <c r="C73" s="110"/>
      <c r="D73" s="111"/>
    </row>
    <row r="74" spans="1:5" ht="25.5" customHeight="1" x14ac:dyDescent="0.25">
      <c r="A74" s="3" t="s">
        <v>138</v>
      </c>
      <c r="C74" s="160" t="str">
        <f>'[1]Būvnieka koptāme'!$D$26</f>
        <v>Jānis Jirjens</v>
      </c>
      <c r="D74" s="160"/>
    </row>
    <row r="75" spans="1:5" x14ac:dyDescent="0.25">
      <c r="A75" s="3"/>
      <c r="C75" s="3"/>
    </row>
    <row r="76" spans="1:5" x14ac:dyDescent="0.25">
      <c r="A76" s="3" t="s">
        <v>139</v>
      </c>
      <c r="C76" s="161" t="s">
        <v>420</v>
      </c>
      <c r="D76" s="161"/>
    </row>
    <row r="77" spans="1:5" x14ac:dyDescent="0.25">
      <c r="A77" s="3"/>
      <c r="C77" s="161" t="s">
        <v>648</v>
      </c>
      <c r="D77" s="161"/>
      <c r="E77" s="161"/>
    </row>
  </sheetData>
  <mergeCells count="22">
    <mergeCell ref="B4:D5"/>
    <mergeCell ref="M9:N9"/>
    <mergeCell ref="A10:A11"/>
    <mergeCell ref="B10:B11"/>
    <mergeCell ref="C10:C11"/>
    <mergeCell ref="D10:D11"/>
    <mergeCell ref="E10:J10"/>
    <mergeCell ref="K10:O10"/>
    <mergeCell ref="C77:E77"/>
    <mergeCell ref="B30:D30"/>
    <mergeCell ref="B50:D50"/>
    <mergeCell ref="A13:D13"/>
    <mergeCell ref="B14:D14"/>
    <mergeCell ref="B17:D17"/>
    <mergeCell ref="A20:D20"/>
    <mergeCell ref="B21:D21"/>
    <mergeCell ref="A29:D29"/>
    <mergeCell ref="A52:D52"/>
    <mergeCell ref="B53:D53"/>
    <mergeCell ref="A72:D72"/>
    <mergeCell ref="C74:D74"/>
    <mergeCell ref="C76:D76"/>
  </mergeCells>
  <pageMargins left="0.70866141732283472" right="0.70866141732283472" top="0.74803149606299213" bottom="0.74803149606299213" header="0.31496062992125984" footer="0.31496062992125984"/>
  <pageSetup paperSize="9" scale="94" orientation="portrait" r:id="rId1"/>
  <headerFooter>
    <oddHeader>&amp;A</oddHeader>
    <oddFooter>&amp;CLapa &amp;P no &amp;N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79"/>
  <sheetViews>
    <sheetView showZeros="0" view="pageBreakPreview" topLeftCell="A37" zoomScale="85" zoomScaleNormal="100" zoomScaleSheetLayoutView="85" workbookViewId="0">
      <selection activeCell="C62" sqref="C62"/>
    </sheetView>
  </sheetViews>
  <sheetFormatPr defaultRowHeight="15" outlineLevelRow="1" outlineLevelCol="1" x14ac:dyDescent="0.25"/>
  <cols>
    <col min="1" max="1" width="16.85546875" customWidth="1"/>
    <col min="2" max="2" width="40.42578125" customWidth="1"/>
    <col min="3" max="3" width="7.28515625" customWidth="1"/>
    <col min="4" max="4" width="8.7109375" style="1" customWidth="1"/>
    <col min="5" max="5" width="8" hidden="1" customWidth="1" outlineLevel="1"/>
    <col min="6" max="6" width="6.140625" hidden="1" customWidth="1" outlineLevel="1"/>
    <col min="7" max="7" width="8" hidden="1" customWidth="1" outlineLevel="1"/>
    <col min="8" max="8" width="9.42578125" hidden="1" customWidth="1" outlineLevel="1"/>
    <col min="9" max="9" width="8.42578125" hidden="1" customWidth="1" outlineLevel="1"/>
    <col min="10" max="10" width="9.5703125" hidden="1" customWidth="1" outlineLevel="1"/>
    <col min="11" max="11" width="9.28515625" hidden="1" customWidth="1" outlineLevel="1"/>
    <col min="12" max="12" width="10.28515625" hidden="1" customWidth="1" outlineLevel="1"/>
    <col min="13" max="13" width="11" hidden="1" customWidth="1" outlineLevel="1"/>
    <col min="14" max="14" width="9.28515625" hidden="1" customWidth="1" outlineLevel="1"/>
    <col min="15" max="15" width="10.28515625" hidden="1" customWidth="1" outlineLevel="1"/>
    <col min="16" max="16" width="10.28515625" bestFit="1" customWidth="1" collapsed="1"/>
  </cols>
  <sheetData>
    <row r="1" spans="1:18" outlineLevel="1" x14ac:dyDescent="0.25">
      <c r="A1" s="1"/>
      <c r="B1" s="1"/>
      <c r="C1" s="1"/>
      <c r="E1" s="1"/>
      <c r="F1" s="1">
        <v>3.8</v>
      </c>
      <c r="G1" s="1"/>
      <c r="H1" s="1"/>
      <c r="I1" s="2">
        <v>0.08</v>
      </c>
      <c r="J1" s="1"/>
      <c r="K1" s="1"/>
      <c r="L1" s="1"/>
      <c r="M1" s="1"/>
      <c r="N1" s="1"/>
      <c r="O1" s="1"/>
    </row>
    <row r="2" spans="1:18" s="3" customFormat="1" ht="15.75" thickBot="1" x14ac:dyDescent="0.3">
      <c r="A2" s="97"/>
      <c r="B2" s="94" t="s">
        <v>375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1:18" s="3" customFormat="1" ht="15.75" customHeight="1" thickTop="1" x14ac:dyDescent="0.25">
      <c r="B3" s="96" t="s">
        <v>374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18" s="3" customFormat="1" ht="12.75" x14ac:dyDescent="0.2">
      <c r="A4" s="92" t="s">
        <v>0</v>
      </c>
      <c r="B4" s="163" t="s">
        <v>176</v>
      </c>
      <c r="C4" s="163"/>
      <c r="D4" s="163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8" s="3" customFormat="1" ht="24.75" customHeight="1" x14ac:dyDescent="0.2">
      <c r="B5" s="163"/>
      <c r="C5" s="163"/>
      <c r="D5" s="163"/>
      <c r="E5" s="6"/>
      <c r="F5" s="6"/>
      <c r="G5" s="6"/>
      <c r="H5" s="6"/>
      <c r="I5" s="6"/>
      <c r="J5" s="6"/>
      <c r="K5" s="6"/>
      <c r="L5" s="6"/>
      <c r="M5" s="7"/>
      <c r="N5" s="7"/>
      <c r="O5" s="7"/>
    </row>
    <row r="6" spans="1:18" s="3" customFormat="1" ht="12.75" x14ac:dyDescent="0.2">
      <c r="A6" s="92" t="s">
        <v>1</v>
      </c>
      <c r="B6" s="6" t="s">
        <v>177</v>
      </c>
      <c r="C6" s="11"/>
      <c r="D6" s="12"/>
      <c r="E6" s="93" t="s">
        <v>4</v>
      </c>
      <c r="H6" s="14">
        <f>O62</f>
        <v>0</v>
      </c>
      <c r="I6" s="13" t="s">
        <v>140</v>
      </c>
      <c r="L6" s="10"/>
      <c r="M6" s="10"/>
      <c r="N6" s="10"/>
      <c r="O6" s="10"/>
    </row>
    <row r="7" spans="1:18" s="3" customFormat="1" ht="12.75" x14ac:dyDescent="0.2">
      <c r="A7" s="92" t="s">
        <v>2</v>
      </c>
      <c r="B7" s="6" t="s">
        <v>178</v>
      </c>
      <c r="C7" s="11"/>
      <c r="D7" s="12"/>
      <c r="E7" s="7" t="s">
        <v>5</v>
      </c>
      <c r="F7" s="7"/>
      <c r="G7" s="7"/>
      <c r="H7" s="5"/>
      <c r="I7" s="5"/>
      <c r="J7" s="5"/>
      <c r="M7" s="10"/>
      <c r="N7" s="10"/>
      <c r="O7" s="10"/>
    </row>
    <row r="8" spans="1:18" s="3" customFormat="1" ht="12.75" x14ac:dyDescent="0.2">
      <c r="A8" s="92" t="s">
        <v>3</v>
      </c>
      <c r="B8" s="6" t="s">
        <v>174</v>
      </c>
      <c r="C8" s="11"/>
      <c r="D8" s="12"/>
      <c r="E8" s="10"/>
      <c r="F8" s="10"/>
      <c r="G8" s="10"/>
      <c r="H8" s="9"/>
      <c r="I8" s="10"/>
      <c r="J8" s="10"/>
      <c r="K8" s="10"/>
      <c r="L8" s="10"/>
      <c r="M8" s="10"/>
      <c r="N8" s="10"/>
      <c r="O8" s="10"/>
    </row>
    <row r="9" spans="1:18" s="3" customFormat="1" ht="13.5" thickBot="1" x14ac:dyDescent="0.25">
      <c r="A9" s="6"/>
      <c r="B9" s="7"/>
      <c r="C9" s="7"/>
      <c r="D9" s="15"/>
      <c r="E9" s="7"/>
      <c r="F9" s="7"/>
      <c r="G9" s="7"/>
      <c r="H9" s="16"/>
      <c r="I9" s="13"/>
      <c r="J9" s="14"/>
      <c r="K9" s="13"/>
      <c r="M9" s="152"/>
      <c r="N9" s="152"/>
      <c r="O9" s="13"/>
    </row>
    <row r="10" spans="1:18" s="3" customFormat="1" ht="18.75" customHeight="1" x14ac:dyDescent="0.25">
      <c r="A10" s="153" t="s">
        <v>6</v>
      </c>
      <c r="B10" s="155" t="s">
        <v>7</v>
      </c>
      <c r="C10" s="157" t="s">
        <v>8</v>
      </c>
      <c r="D10" s="157" t="s">
        <v>9</v>
      </c>
      <c r="E10" s="155" t="s">
        <v>10</v>
      </c>
      <c r="F10" s="155"/>
      <c r="G10" s="155"/>
      <c r="H10" s="155"/>
      <c r="I10" s="155"/>
      <c r="J10" s="155"/>
      <c r="K10" s="155" t="s">
        <v>11</v>
      </c>
      <c r="L10" s="155" t="s">
        <v>11</v>
      </c>
      <c r="M10" s="155"/>
      <c r="N10" s="155"/>
      <c r="O10" s="159"/>
    </row>
    <row r="11" spans="1:18" s="3" customFormat="1" ht="88.5" customHeight="1" thickBot="1" x14ac:dyDescent="0.3">
      <c r="A11" s="154"/>
      <c r="B11" s="156"/>
      <c r="C11" s="158"/>
      <c r="D11" s="158"/>
      <c r="E11" s="17" t="s">
        <v>12</v>
      </c>
      <c r="F11" s="17" t="s">
        <v>13</v>
      </c>
      <c r="G11" s="17" t="s">
        <v>14</v>
      </c>
      <c r="H11" s="18" t="s">
        <v>15</v>
      </c>
      <c r="I11" s="17" t="s">
        <v>16</v>
      </c>
      <c r="J11" s="17" t="s">
        <v>17</v>
      </c>
      <c r="K11" s="17" t="s">
        <v>18</v>
      </c>
      <c r="L11" s="17" t="s">
        <v>19</v>
      </c>
      <c r="M11" s="17" t="s">
        <v>20</v>
      </c>
      <c r="N11" s="17" t="s">
        <v>16</v>
      </c>
      <c r="O11" s="19" t="s">
        <v>21</v>
      </c>
    </row>
    <row r="12" spans="1:18" s="23" customFormat="1" ht="15" customHeight="1" thickBot="1" x14ac:dyDescent="0.3">
      <c r="A12" s="20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21">
        <v>10</v>
      </c>
      <c r="K12" s="21">
        <v>11</v>
      </c>
      <c r="L12" s="21">
        <v>12</v>
      </c>
      <c r="M12" s="21">
        <v>13</v>
      </c>
      <c r="N12" s="21">
        <v>14</v>
      </c>
      <c r="O12" s="22">
        <v>15</v>
      </c>
    </row>
    <row r="13" spans="1:18" s="23" customFormat="1" ht="15.75" thickBot="1" x14ac:dyDescent="0.3">
      <c r="A13" s="149" t="s">
        <v>22</v>
      </c>
      <c r="B13" s="150"/>
      <c r="C13" s="150"/>
      <c r="D13" s="151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8" s="23" customFormat="1" ht="13.5" thickBot="1" x14ac:dyDescent="0.3">
      <c r="A14" s="25"/>
      <c r="B14" s="146" t="s">
        <v>23</v>
      </c>
      <c r="C14" s="147"/>
      <c r="D14" s="148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</row>
    <row r="15" spans="1:18" s="3" customFormat="1" ht="38.25" x14ac:dyDescent="0.25">
      <c r="A15" s="115" t="s">
        <v>1174</v>
      </c>
      <c r="B15" s="116" t="s">
        <v>306</v>
      </c>
      <c r="C15" s="117" t="s">
        <v>324</v>
      </c>
      <c r="D15" s="118">
        <v>1</v>
      </c>
      <c r="E15" s="119"/>
      <c r="F15" s="119"/>
      <c r="G15" s="119"/>
      <c r="H15" s="120"/>
      <c r="I15" s="119"/>
      <c r="J15" s="121"/>
      <c r="K15" s="121"/>
      <c r="L15" s="121"/>
      <c r="M15" s="121"/>
      <c r="N15" s="121"/>
      <c r="O15" s="121"/>
      <c r="R15" s="122"/>
    </row>
    <row r="16" spans="1:18" s="3" customFormat="1" ht="26.25" thickBot="1" x14ac:dyDescent="0.3">
      <c r="A16" s="115" t="s">
        <v>1175</v>
      </c>
      <c r="B16" s="116" t="s">
        <v>308</v>
      </c>
      <c r="C16" s="117" t="s">
        <v>29</v>
      </c>
      <c r="D16" s="118">
        <f>540</f>
        <v>540</v>
      </c>
      <c r="E16" s="119"/>
      <c r="F16" s="119"/>
      <c r="G16" s="119"/>
      <c r="H16" s="120"/>
      <c r="I16" s="119"/>
      <c r="J16" s="121"/>
      <c r="K16" s="121"/>
      <c r="L16" s="121"/>
      <c r="M16" s="121"/>
      <c r="N16" s="121"/>
      <c r="O16" s="121"/>
    </row>
    <row r="17" spans="1:15" s="23" customFormat="1" ht="13.5" thickBot="1" x14ac:dyDescent="0.3">
      <c r="A17" s="25"/>
      <c r="B17" s="146" t="s">
        <v>32</v>
      </c>
      <c r="C17" s="147"/>
      <c r="D17" s="148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</row>
    <row r="18" spans="1:15" s="23" customFormat="1" ht="25.5" x14ac:dyDescent="0.2">
      <c r="A18" s="25" t="s">
        <v>1176</v>
      </c>
      <c r="B18" s="36" t="s">
        <v>1221</v>
      </c>
      <c r="C18" s="37" t="s">
        <v>324</v>
      </c>
      <c r="D18" s="37">
        <f>14</f>
        <v>14</v>
      </c>
      <c r="E18" s="38"/>
      <c r="F18" s="39"/>
      <c r="G18" s="39"/>
      <c r="H18" s="39"/>
      <c r="I18" s="24"/>
      <c r="J18" s="40"/>
      <c r="K18" s="41"/>
      <c r="L18" s="41"/>
      <c r="M18" s="41"/>
      <c r="N18" s="41"/>
      <c r="O18" s="41"/>
    </row>
    <row r="19" spans="1:15" s="23" customFormat="1" ht="38.25" x14ac:dyDescent="0.2">
      <c r="A19" s="25" t="s">
        <v>1177</v>
      </c>
      <c r="B19" s="26" t="s">
        <v>359</v>
      </c>
      <c r="C19" s="27" t="s">
        <v>324</v>
      </c>
      <c r="D19" s="99">
        <f>3</f>
        <v>3</v>
      </c>
      <c r="E19" s="24"/>
      <c r="F19" s="24"/>
      <c r="G19" s="29"/>
      <c r="H19" s="30"/>
      <c r="I19" s="119"/>
      <c r="J19" s="24"/>
      <c r="K19" s="24"/>
      <c r="L19" s="24"/>
      <c r="M19" s="24"/>
      <c r="N19" s="24"/>
      <c r="O19" s="24"/>
    </row>
    <row r="20" spans="1:15" s="23" customFormat="1" ht="26.25" thickBot="1" x14ac:dyDescent="0.25">
      <c r="A20" s="25" t="s">
        <v>1178</v>
      </c>
      <c r="B20" s="36" t="s">
        <v>40</v>
      </c>
      <c r="C20" s="37" t="s">
        <v>41</v>
      </c>
      <c r="D20" s="37">
        <f>2</f>
        <v>2</v>
      </c>
      <c r="E20" s="38"/>
      <c r="F20" s="39"/>
      <c r="G20" s="39"/>
      <c r="H20" s="39"/>
      <c r="I20" s="24"/>
      <c r="J20" s="40"/>
      <c r="K20" s="41"/>
      <c r="L20" s="41"/>
      <c r="M20" s="41"/>
      <c r="N20" s="41"/>
      <c r="O20" s="41"/>
    </row>
    <row r="21" spans="1:15" s="23" customFormat="1" ht="15.75" thickBot="1" x14ac:dyDescent="0.3">
      <c r="A21" s="149" t="s">
        <v>42</v>
      </c>
      <c r="B21" s="150"/>
      <c r="C21" s="150"/>
      <c r="D21" s="151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</row>
    <row r="22" spans="1:15" s="23" customFormat="1" ht="28.5" customHeight="1" thickBot="1" x14ac:dyDescent="0.3">
      <c r="A22" s="25"/>
      <c r="B22" s="146" t="s">
        <v>706</v>
      </c>
      <c r="C22" s="147"/>
      <c r="D22" s="148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</row>
    <row r="23" spans="1:15" s="125" customFormat="1" ht="25.5" x14ac:dyDescent="0.25">
      <c r="A23" s="25" t="s">
        <v>1179</v>
      </c>
      <c r="B23" s="124" t="s">
        <v>310</v>
      </c>
      <c r="C23" s="123" t="s">
        <v>311</v>
      </c>
      <c r="D23" s="123">
        <v>17</v>
      </c>
      <c r="E23" s="123"/>
      <c r="F23" s="119"/>
      <c r="G23" s="119"/>
      <c r="H23" s="120"/>
      <c r="I23" s="119"/>
      <c r="J23" s="121"/>
      <c r="K23" s="121"/>
      <c r="L23" s="121"/>
      <c r="M23" s="121"/>
      <c r="N23" s="121"/>
      <c r="O23" s="121"/>
    </row>
    <row r="24" spans="1:15" s="125" customFormat="1" ht="25.5" x14ac:dyDescent="0.25">
      <c r="A24" s="25" t="s">
        <v>1198</v>
      </c>
      <c r="B24" s="124" t="s">
        <v>313</v>
      </c>
      <c r="C24" s="123" t="s">
        <v>29</v>
      </c>
      <c r="D24" s="123">
        <f>540</f>
        <v>540</v>
      </c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</row>
    <row r="25" spans="1:15" s="125" customFormat="1" ht="25.5" x14ac:dyDescent="0.25">
      <c r="A25" s="25" t="s">
        <v>1199</v>
      </c>
      <c r="B25" s="124" t="s">
        <v>315</v>
      </c>
      <c r="C25" s="123" t="s">
        <v>29</v>
      </c>
      <c r="D25" s="123">
        <f>540</f>
        <v>540</v>
      </c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</row>
    <row r="26" spans="1:15" s="3" customFormat="1" ht="12.75" x14ac:dyDescent="0.25">
      <c r="A26" s="25" t="s">
        <v>1200</v>
      </c>
      <c r="B26" s="126" t="s">
        <v>317</v>
      </c>
      <c r="C26" s="100" t="s">
        <v>41</v>
      </c>
      <c r="D26" s="100">
        <f>ROUND(D25*0.3*0.1,0)</f>
        <v>16</v>
      </c>
      <c r="E26" s="127"/>
      <c r="F26" s="127"/>
      <c r="G26" s="127"/>
      <c r="H26" s="127"/>
      <c r="I26" s="119"/>
      <c r="J26" s="119"/>
      <c r="K26" s="119"/>
      <c r="L26" s="119"/>
      <c r="M26" s="119"/>
      <c r="N26" s="119"/>
      <c r="O26" s="119"/>
    </row>
    <row r="27" spans="1:15" s="125" customFormat="1" ht="30.75" customHeight="1" x14ac:dyDescent="0.25">
      <c r="A27" s="25" t="s">
        <v>1201</v>
      </c>
      <c r="B27" s="124" t="s">
        <v>319</v>
      </c>
      <c r="C27" s="123" t="s">
        <v>29</v>
      </c>
      <c r="D27" s="123">
        <f>540</f>
        <v>540</v>
      </c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</row>
    <row r="28" spans="1:15" s="3" customFormat="1" ht="15" customHeight="1" x14ac:dyDescent="0.25">
      <c r="A28" s="25" t="s">
        <v>1202</v>
      </c>
      <c r="B28" s="126" t="s">
        <v>317</v>
      </c>
      <c r="C28" s="100" t="s">
        <v>41</v>
      </c>
      <c r="D28" s="100">
        <f>ROUND(D27*0.3*0.1,0)</f>
        <v>16</v>
      </c>
      <c r="E28" s="127"/>
      <c r="F28" s="127"/>
      <c r="G28" s="127"/>
      <c r="H28" s="127"/>
      <c r="I28" s="119"/>
      <c r="J28" s="119"/>
      <c r="K28" s="119"/>
      <c r="L28" s="119"/>
      <c r="M28" s="119"/>
      <c r="N28" s="119"/>
      <c r="O28" s="119"/>
    </row>
    <row r="29" spans="1:15" s="125" customFormat="1" ht="15" customHeight="1" thickBot="1" x14ac:dyDescent="0.3">
      <c r="A29" s="25" t="s">
        <v>1203</v>
      </c>
      <c r="B29" s="124" t="s">
        <v>322</v>
      </c>
      <c r="C29" s="123" t="s">
        <v>41</v>
      </c>
      <c r="D29" s="123">
        <f>38</f>
        <v>38</v>
      </c>
      <c r="E29" s="119"/>
      <c r="F29" s="119"/>
      <c r="G29" s="119"/>
      <c r="H29" s="120"/>
      <c r="I29" s="119"/>
      <c r="J29" s="121"/>
      <c r="K29" s="121"/>
      <c r="L29" s="121"/>
      <c r="M29" s="121"/>
      <c r="N29" s="121"/>
      <c r="O29" s="121"/>
    </row>
    <row r="30" spans="1:15" s="23" customFormat="1" ht="15.75" thickBot="1" x14ac:dyDescent="0.3">
      <c r="A30" s="149" t="s">
        <v>323</v>
      </c>
      <c r="B30" s="150"/>
      <c r="C30" s="150"/>
      <c r="D30" s="151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 s="23" customFormat="1" ht="13.5" thickBot="1" x14ac:dyDescent="0.3">
      <c r="A31" s="25"/>
      <c r="B31" s="146" t="s">
        <v>647</v>
      </c>
      <c r="C31" s="147"/>
      <c r="D31" s="148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 s="125" customFormat="1" ht="15" customHeight="1" x14ac:dyDescent="0.25">
      <c r="A32" s="25" t="s">
        <v>1204</v>
      </c>
      <c r="B32" s="124" t="s">
        <v>327</v>
      </c>
      <c r="C32" s="123" t="s">
        <v>29</v>
      </c>
      <c r="D32" s="123">
        <f>540</f>
        <v>540</v>
      </c>
      <c r="E32" s="128"/>
      <c r="F32" s="119"/>
      <c r="G32" s="119"/>
      <c r="H32" s="119"/>
      <c r="I32" s="119"/>
      <c r="J32" s="119"/>
      <c r="K32" s="119"/>
      <c r="L32" s="119"/>
      <c r="M32" s="119"/>
      <c r="N32" s="119"/>
      <c r="O32" s="119"/>
    </row>
    <row r="33" spans="1:18" s="3" customFormat="1" ht="15" customHeight="1" x14ac:dyDescent="0.25">
      <c r="A33" s="25" t="s">
        <v>1205</v>
      </c>
      <c r="B33" s="126" t="s">
        <v>329</v>
      </c>
      <c r="C33" s="100" t="s">
        <v>29</v>
      </c>
      <c r="D33" s="100">
        <f>540</f>
        <v>540</v>
      </c>
      <c r="E33" s="129"/>
      <c r="F33" s="127"/>
      <c r="G33" s="127"/>
      <c r="H33" s="127"/>
      <c r="I33" s="119"/>
      <c r="J33" s="119"/>
      <c r="K33" s="119"/>
      <c r="L33" s="119"/>
      <c r="M33" s="119"/>
      <c r="N33" s="119"/>
      <c r="O33" s="119"/>
    </row>
    <row r="34" spans="1:18" s="125" customFormat="1" ht="25.5" x14ac:dyDescent="0.25">
      <c r="A34" s="25" t="s">
        <v>1180</v>
      </c>
      <c r="B34" s="124" t="s">
        <v>331</v>
      </c>
      <c r="C34" s="123" t="s">
        <v>29</v>
      </c>
      <c r="D34" s="123">
        <v>540</v>
      </c>
      <c r="E34" s="119"/>
      <c r="F34" s="119"/>
      <c r="G34" s="119"/>
      <c r="H34" s="119"/>
      <c r="I34" s="119"/>
      <c r="J34" s="119"/>
      <c r="K34" s="119"/>
      <c r="L34" s="119"/>
      <c r="M34" s="119"/>
      <c r="N34" s="119"/>
      <c r="O34" s="119"/>
    </row>
    <row r="35" spans="1:18" s="3" customFormat="1" ht="15" customHeight="1" x14ac:dyDescent="0.25">
      <c r="A35" s="25" t="s">
        <v>1181</v>
      </c>
      <c r="B35" s="126" t="s">
        <v>333</v>
      </c>
      <c r="C35" s="100" t="s">
        <v>29</v>
      </c>
      <c r="D35" s="100">
        <v>648</v>
      </c>
      <c r="E35" s="127"/>
      <c r="F35" s="127"/>
      <c r="G35" s="127"/>
      <c r="H35" s="127"/>
      <c r="I35" s="119"/>
      <c r="J35" s="119"/>
      <c r="K35" s="119"/>
      <c r="L35" s="119"/>
      <c r="M35" s="119"/>
      <c r="N35" s="119"/>
      <c r="O35" s="119"/>
      <c r="R35" s="122"/>
    </row>
    <row r="36" spans="1:18" s="125" customFormat="1" ht="12.75" x14ac:dyDescent="0.25">
      <c r="A36" s="25" t="s">
        <v>1182</v>
      </c>
      <c r="B36" s="124" t="s">
        <v>335</v>
      </c>
      <c r="C36" s="123" t="s">
        <v>29</v>
      </c>
      <c r="D36" s="123">
        <v>97</v>
      </c>
      <c r="E36" s="119"/>
      <c r="F36" s="119"/>
      <c r="G36" s="119"/>
      <c r="H36" s="130"/>
      <c r="I36" s="119"/>
      <c r="J36" s="119"/>
      <c r="K36" s="119"/>
      <c r="L36" s="119"/>
      <c r="M36" s="119"/>
      <c r="N36" s="119"/>
      <c r="O36" s="119"/>
    </row>
    <row r="37" spans="1:18" s="3" customFormat="1" ht="15" customHeight="1" x14ac:dyDescent="0.25">
      <c r="A37" s="25" t="s">
        <v>1183</v>
      </c>
      <c r="B37" s="126" t="s">
        <v>361</v>
      </c>
      <c r="C37" s="100" t="s">
        <v>29</v>
      </c>
      <c r="D37" s="100">
        <v>97</v>
      </c>
      <c r="E37" s="100"/>
      <c r="F37" s="127"/>
      <c r="G37" s="127"/>
      <c r="H37" s="127"/>
      <c r="I37" s="119"/>
      <c r="J37" s="119"/>
      <c r="K37" s="119"/>
      <c r="L37" s="119"/>
      <c r="M37" s="119"/>
      <c r="N37" s="119"/>
      <c r="O37" s="119"/>
    </row>
    <row r="38" spans="1:18" s="125" customFormat="1" ht="51" x14ac:dyDescent="0.25">
      <c r="A38" s="25" t="s">
        <v>1184</v>
      </c>
      <c r="B38" s="124" t="s">
        <v>364</v>
      </c>
      <c r="C38" s="123" t="s">
        <v>338</v>
      </c>
      <c r="D38" s="123">
        <v>17</v>
      </c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</row>
    <row r="39" spans="1:18" s="125" customFormat="1" ht="12.75" x14ac:dyDescent="0.25">
      <c r="A39" s="25" t="s">
        <v>1185</v>
      </c>
      <c r="B39" s="124" t="s">
        <v>340</v>
      </c>
      <c r="C39" s="123" t="s">
        <v>35</v>
      </c>
      <c r="D39" s="123">
        <v>34</v>
      </c>
      <c r="E39" s="130"/>
      <c r="F39" s="130"/>
      <c r="G39" s="130"/>
      <c r="H39" s="130"/>
      <c r="I39" s="119"/>
      <c r="J39" s="119"/>
      <c r="K39" s="119"/>
      <c r="L39" s="119"/>
      <c r="M39" s="119"/>
      <c r="N39" s="119"/>
      <c r="O39" s="119"/>
      <c r="R39" s="122"/>
    </row>
    <row r="40" spans="1:18" s="3" customFormat="1" ht="15" customHeight="1" x14ac:dyDescent="0.25">
      <c r="A40" s="25" t="s">
        <v>1186</v>
      </c>
      <c r="B40" s="126" t="s">
        <v>363</v>
      </c>
      <c r="C40" s="100" t="s">
        <v>35</v>
      </c>
      <c r="D40" s="100">
        <v>17</v>
      </c>
      <c r="E40" s="127"/>
      <c r="F40" s="127"/>
      <c r="G40" s="127"/>
      <c r="H40" s="127"/>
      <c r="I40" s="119"/>
      <c r="J40" s="119"/>
      <c r="K40" s="119"/>
      <c r="L40" s="119"/>
      <c r="M40" s="119"/>
      <c r="N40" s="119"/>
      <c r="O40" s="119"/>
    </row>
    <row r="41" spans="1:18" s="3" customFormat="1" ht="15" customHeight="1" x14ac:dyDescent="0.25">
      <c r="A41" s="25" t="s">
        <v>1187</v>
      </c>
      <c r="B41" s="126" t="s">
        <v>343</v>
      </c>
      <c r="C41" s="100" t="s">
        <v>35</v>
      </c>
      <c r="D41" s="100">
        <v>16</v>
      </c>
      <c r="E41" s="127"/>
      <c r="F41" s="127"/>
      <c r="G41" s="127"/>
      <c r="H41" s="127"/>
      <c r="I41" s="119"/>
      <c r="J41" s="119"/>
      <c r="K41" s="119"/>
      <c r="L41" s="119"/>
      <c r="M41" s="119"/>
      <c r="N41" s="119"/>
      <c r="O41" s="119"/>
    </row>
    <row r="42" spans="1:18" s="3" customFormat="1" ht="15" customHeight="1" x14ac:dyDescent="0.25">
      <c r="A42" s="25" t="s">
        <v>1188</v>
      </c>
      <c r="B42" s="126" t="s">
        <v>376</v>
      </c>
      <c r="C42" s="100" t="s">
        <v>35</v>
      </c>
      <c r="D42" s="100">
        <v>1</v>
      </c>
      <c r="E42" s="127"/>
      <c r="F42" s="127"/>
      <c r="G42" s="127"/>
      <c r="H42" s="127"/>
      <c r="I42" s="119"/>
      <c r="J42" s="119"/>
      <c r="K42" s="119"/>
      <c r="L42" s="119"/>
      <c r="M42" s="119"/>
      <c r="N42" s="119"/>
      <c r="O42" s="119"/>
    </row>
    <row r="43" spans="1:18" s="3" customFormat="1" ht="38.25" x14ac:dyDescent="0.25">
      <c r="A43" s="25" t="s">
        <v>1206</v>
      </c>
      <c r="B43" s="126" t="s">
        <v>362</v>
      </c>
      <c r="C43" s="100" t="s">
        <v>35</v>
      </c>
      <c r="D43" s="100">
        <v>18</v>
      </c>
      <c r="E43" s="127"/>
      <c r="F43" s="127"/>
      <c r="G43" s="127"/>
      <c r="H43" s="127"/>
      <c r="I43" s="119"/>
      <c r="J43" s="119"/>
      <c r="K43" s="119"/>
      <c r="L43" s="119"/>
      <c r="M43" s="119"/>
      <c r="N43" s="119"/>
      <c r="O43" s="119"/>
    </row>
    <row r="44" spans="1:18" s="3" customFormat="1" ht="15" customHeight="1" x14ac:dyDescent="0.25">
      <c r="A44" s="25" t="s">
        <v>1189</v>
      </c>
      <c r="B44" s="126" t="s">
        <v>370</v>
      </c>
      <c r="C44" s="100" t="s">
        <v>35</v>
      </c>
      <c r="D44" s="100">
        <v>17</v>
      </c>
      <c r="E44" s="127"/>
      <c r="F44" s="127"/>
      <c r="G44" s="127"/>
      <c r="H44" s="127"/>
      <c r="I44" s="119"/>
      <c r="J44" s="119"/>
      <c r="K44" s="119"/>
      <c r="L44" s="119"/>
      <c r="M44" s="119"/>
      <c r="N44" s="119"/>
      <c r="O44" s="119"/>
    </row>
    <row r="45" spans="1:18" s="3" customFormat="1" ht="15" customHeight="1" x14ac:dyDescent="0.25">
      <c r="A45" s="25" t="s">
        <v>1190</v>
      </c>
      <c r="B45" s="126" t="s">
        <v>367</v>
      </c>
      <c r="C45" s="100" t="s">
        <v>35</v>
      </c>
      <c r="D45" s="100">
        <v>1</v>
      </c>
      <c r="E45" s="127"/>
      <c r="F45" s="127"/>
      <c r="G45" s="127"/>
      <c r="H45" s="127"/>
      <c r="I45" s="119"/>
      <c r="J45" s="119"/>
      <c r="K45" s="119"/>
      <c r="L45" s="119"/>
      <c r="M45" s="119"/>
      <c r="N45" s="119"/>
      <c r="O45" s="119"/>
    </row>
    <row r="46" spans="1:18" s="3" customFormat="1" ht="15" customHeight="1" x14ac:dyDescent="0.25">
      <c r="A46" s="25" t="s">
        <v>1191</v>
      </c>
      <c r="B46" s="126" t="s">
        <v>368</v>
      </c>
      <c r="C46" s="100" t="s">
        <v>35</v>
      </c>
      <c r="D46" s="100">
        <v>17</v>
      </c>
      <c r="E46" s="127"/>
      <c r="F46" s="127"/>
      <c r="G46" s="127"/>
      <c r="H46" s="127"/>
      <c r="I46" s="119"/>
      <c r="J46" s="119"/>
      <c r="K46" s="119"/>
      <c r="L46" s="119"/>
      <c r="M46" s="119"/>
      <c r="N46" s="119"/>
      <c r="O46" s="119"/>
    </row>
    <row r="47" spans="1:18" s="3" customFormat="1" ht="15" customHeight="1" x14ac:dyDescent="0.25">
      <c r="A47" s="25" t="s">
        <v>1192</v>
      </c>
      <c r="B47" s="126" t="s">
        <v>369</v>
      </c>
      <c r="C47" s="100" t="s">
        <v>35</v>
      </c>
      <c r="D47" s="100">
        <v>17</v>
      </c>
      <c r="E47" s="127"/>
      <c r="F47" s="127"/>
      <c r="G47" s="127"/>
      <c r="H47" s="127"/>
      <c r="I47" s="119"/>
      <c r="J47" s="119"/>
      <c r="K47" s="119"/>
      <c r="L47" s="119"/>
      <c r="M47" s="119"/>
      <c r="N47" s="119"/>
      <c r="O47" s="119"/>
    </row>
    <row r="48" spans="1:18" s="3" customFormat="1" ht="15" customHeight="1" x14ac:dyDescent="0.25">
      <c r="A48" s="25" t="s">
        <v>1193</v>
      </c>
      <c r="B48" s="126" t="s">
        <v>365</v>
      </c>
      <c r="C48" s="100" t="s">
        <v>35</v>
      </c>
      <c r="D48" s="100">
        <v>1</v>
      </c>
      <c r="E48" s="127"/>
      <c r="F48" s="127"/>
      <c r="G48" s="127"/>
      <c r="H48" s="127"/>
      <c r="I48" s="119"/>
      <c r="J48" s="119"/>
      <c r="K48" s="119"/>
      <c r="L48" s="119"/>
      <c r="M48" s="119"/>
      <c r="N48" s="119"/>
      <c r="O48" s="119"/>
    </row>
    <row r="49" spans="1:16" s="3" customFormat="1" ht="15" customHeight="1" x14ac:dyDescent="0.25">
      <c r="A49" s="25" t="s">
        <v>1194</v>
      </c>
      <c r="B49" s="126" t="s">
        <v>1294</v>
      </c>
      <c r="C49" s="100" t="s">
        <v>29</v>
      </c>
      <c r="D49" s="100">
        <f>ROUND(D40*12,0)</f>
        <v>204</v>
      </c>
      <c r="E49" s="127"/>
      <c r="F49" s="127"/>
      <c r="G49" s="127"/>
      <c r="H49" s="127"/>
      <c r="I49" s="119"/>
      <c r="J49" s="119"/>
      <c r="K49" s="119"/>
      <c r="L49" s="119"/>
      <c r="M49" s="119"/>
      <c r="N49" s="119"/>
      <c r="O49" s="119"/>
    </row>
    <row r="50" spans="1:16" s="3" customFormat="1" ht="15" customHeight="1" x14ac:dyDescent="0.25">
      <c r="A50" s="25" t="s">
        <v>1195</v>
      </c>
      <c r="B50" s="124" t="s">
        <v>372</v>
      </c>
      <c r="C50" s="123" t="s">
        <v>29</v>
      </c>
      <c r="D50" s="123">
        <v>30</v>
      </c>
      <c r="E50" s="121"/>
      <c r="F50" s="119"/>
      <c r="G50" s="119"/>
      <c r="H50" s="119"/>
      <c r="I50" s="119"/>
      <c r="J50" s="119"/>
      <c r="K50" s="119"/>
      <c r="L50" s="119"/>
      <c r="M50" s="119"/>
      <c r="N50" s="119"/>
      <c r="O50" s="119"/>
    </row>
    <row r="51" spans="1:16" s="3" customFormat="1" ht="15" customHeight="1" thickBot="1" x14ac:dyDescent="0.3">
      <c r="A51" s="25" t="s">
        <v>1196</v>
      </c>
      <c r="B51" s="126" t="s">
        <v>371</v>
      </c>
      <c r="C51" s="100" t="s">
        <v>29</v>
      </c>
      <c r="D51" s="100">
        <v>30</v>
      </c>
      <c r="E51" s="131"/>
      <c r="F51" s="131"/>
      <c r="G51" s="131"/>
      <c r="H51" s="127"/>
      <c r="I51" s="119"/>
      <c r="J51" s="119"/>
      <c r="K51" s="119"/>
      <c r="L51" s="119"/>
      <c r="M51" s="119"/>
      <c r="N51" s="119"/>
      <c r="O51" s="119"/>
    </row>
    <row r="52" spans="1:16" s="23" customFormat="1" ht="13.5" thickBot="1" x14ac:dyDescent="0.3">
      <c r="A52" s="25"/>
      <c r="B52" s="146" t="s">
        <v>84</v>
      </c>
      <c r="C52" s="147"/>
      <c r="D52" s="148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</row>
    <row r="53" spans="1:16" s="23" customFormat="1" ht="39" thickBot="1" x14ac:dyDescent="0.25">
      <c r="A53" s="25" t="s">
        <v>1197</v>
      </c>
      <c r="B53" s="26" t="s">
        <v>352</v>
      </c>
      <c r="C53" s="27" t="s">
        <v>324</v>
      </c>
      <c r="D53" s="28" t="s">
        <v>142</v>
      </c>
      <c r="E53" s="29"/>
      <c r="F53" s="24"/>
      <c r="G53" s="29"/>
      <c r="H53" s="29"/>
      <c r="I53" s="29"/>
      <c r="J53" s="24"/>
      <c r="K53" s="24"/>
      <c r="L53" s="24"/>
      <c r="M53" s="24"/>
      <c r="N53" s="24"/>
      <c r="O53" s="24"/>
    </row>
    <row r="54" spans="1:16" s="23" customFormat="1" ht="15.75" thickBot="1" x14ac:dyDescent="0.3">
      <c r="A54" s="149" t="s">
        <v>113</v>
      </c>
      <c r="B54" s="150"/>
      <c r="C54" s="150"/>
      <c r="D54" s="151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</row>
    <row r="55" spans="1:16" s="23" customFormat="1" ht="13.5" thickBot="1" x14ac:dyDescent="0.3">
      <c r="A55" s="25"/>
      <c r="B55" s="146" t="s">
        <v>353</v>
      </c>
      <c r="C55" s="147"/>
      <c r="D55" s="148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</row>
    <row r="56" spans="1:16" s="125" customFormat="1" ht="15" customHeight="1" x14ac:dyDescent="0.25">
      <c r="A56" s="25" t="s">
        <v>1301</v>
      </c>
      <c r="B56" s="124" t="s">
        <v>354</v>
      </c>
      <c r="C56" s="123" t="s">
        <v>116</v>
      </c>
      <c r="D56" s="123">
        <v>40</v>
      </c>
      <c r="E56" s="119"/>
      <c r="F56" s="119"/>
      <c r="G56" s="119"/>
      <c r="H56" s="119"/>
      <c r="I56" s="119"/>
      <c r="J56" s="119"/>
      <c r="K56" s="119"/>
      <c r="L56" s="119"/>
      <c r="M56" s="119"/>
      <c r="N56" s="119"/>
      <c r="O56" s="119"/>
    </row>
    <row r="57" spans="1:16" s="3" customFormat="1" ht="15" customHeight="1" x14ac:dyDescent="0.25">
      <c r="A57" s="25" t="s">
        <v>1302</v>
      </c>
      <c r="B57" s="126" t="s">
        <v>356</v>
      </c>
      <c r="C57" s="100" t="s">
        <v>125</v>
      </c>
      <c r="D57" s="100">
        <v>0.5</v>
      </c>
      <c r="E57" s="100"/>
      <c r="F57" s="127"/>
      <c r="G57" s="127"/>
      <c r="H57" s="127"/>
      <c r="I57" s="119"/>
      <c r="J57" s="119"/>
      <c r="K57" s="119"/>
      <c r="L57" s="119"/>
      <c r="M57" s="119"/>
      <c r="N57" s="119"/>
      <c r="O57" s="119"/>
    </row>
    <row r="58" spans="1:16" s="3" customFormat="1" ht="15" customHeight="1" x14ac:dyDescent="0.25">
      <c r="A58" s="25" t="s">
        <v>1303</v>
      </c>
      <c r="B58" s="126" t="s">
        <v>358</v>
      </c>
      <c r="C58" s="100" t="s">
        <v>41</v>
      </c>
      <c r="D58" s="100">
        <v>4</v>
      </c>
      <c r="E58" s="100"/>
      <c r="F58" s="127"/>
      <c r="G58" s="127"/>
      <c r="H58" s="127"/>
      <c r="I58" s="119"/>
      <c r="J58" s="119"/>
      <c r="K58" s="119"/>
      <c r="L58" s="119"/>
      <c r="M58" s="119"/>
      <c r="N58" s="119"/>
      <c r="O58" s="119"/>
    </row>
    <row r="59" spans="1:16" ht="15.75" thickBot="1" x14ac:dyDescent="0.3">
      <c r="A59" s="64"/>
      <c r="B59" s="65"/>
      <c r="C59" s="66"/>
      <c r="D59" s="67"/>
      <c r="E59" s="68"/>
      <c r="F59" s="68"/>
      <c r="G59" s="68"/>
      <c r="H59" s="68"/>
      <c r="I59" s="68"/>
      <c r="J59" s="68"/>
      <c r="K59" s="68"/>
      <c r="L59" s="68"/>
      <c r="M59" s="68"/>
      <c r="N59" s="68"/>
      <c r="O59" s="68"/>
    </row>
    <row r="60" spans="1:16" s="69" customFormat="1" ht="13.5" thickTop="1" x14ac:dyDescent="0.2">
      <c r="B60" s="70" t="s">
        <v>126</v>
      </c>
      <c r="C60" s="71"/>
      <c r="D60" s="72"/>
      <c r="E60" s="73"/>
      <c r="F60" s="73"/>
      <c r="G60" s="73"/>
      <c r="H60" s="73"/>
      <c r="I60" s="73"/>
      <c r="J60" s="73"/>
      <c r="K60" s="74">
        <f>SUM(K13:K58)</f>
        <v>0</v>
      </c>
      <c r="L60" s="74">
        <f>SUM(L13:L59)</f>
        <v>0</v>
      </c>
      <c r="M60" s="74">
        <f>SUM(M13:M59)</f>
        <v>0</v>
      </c>
      <c r="N60" s="74">
        <f>SUM(N13:N59)</f>
        <v>0</v>
      </c>
      <c r="O60" s="74">
        <f>SUM(O13:O59)</f>
        <v>0</v>
      </c>
      <c r="P60" s="75"/>
    </row>
    <row r="61" spans="1:16" ht="26.25" x14ac:dyDescent="0.25">
      <c r="B61" s="76" t="s">
        <v>127</v>
      </c>
      <c r="C61" s="77">
        <v>0</v>
      </c>
      <c r="D61" s="78"/>
      <c r="E61" s="79"/>
      <c r="F61" s="79"/>
      <c r="G61" s="79"/>
      <c r="H61" s="79"/>
      <c r="I61" s="79"/>
      <c r="J61" s="79"/>
      <c r="K61" s="79"/>
      <c r="L61" s="79"/>
      <c r="M61" s="80">
        <f>M60*C61</f>
        <v>0</v>
      </c>
      <c r="N61" s="79"/>
      <c r="O61" s="134">
        <f>M61</f>
        <v>0</v>
      </c>
    </row>
    <row r="62" spans="1:16" s="69" customFormat="1" ht="12.75" x14ac:dyDescent="0.2">
      <c r="B62" s="81" t="s">
        <v>126</v>
      </c>
      <c r="C62" s="82"/>
      <c r="D62" s="83"/>
      <c r="E62" s="84"/>
      <c r="F62" s="84"/>
      <c r="G62" s="84"/>
      <c r="H62" s="84"/>
      <c r="I62" s="84"/>
      <c r="J62" s="84"/>
      <c r="K62" s="30">
        <f>SUM(K60:K61)</f>
        <v>0</v>
      </c>
      <c r="L62" s="30">
        <f>SUM(L60:L61)</f>
        <v>0</v>
      </c>
      <c r="M62" s="30">
        <f>SUM(M60:M61)</f>
        <v>0</v>
      </c>
      <c r="N62" s="30">
        <f>SUM(N60:N61)</f>
        <v>0</v>
      </c>
      <c r="O62" s="30">
        <f>SUM(O60:O61)</f>
        <v>0</v>
      </c>
    </row>
    <row r="63" spans="1:16" x14ac:dyDescent="0.25">
      <c r="B63" s="85"/>
      <c r="C63" s="86"/>
      <c r="D63" s="87"/>
      <c r="E63" s="88"/>
      <c r="F63" s="88"/>
      <c r="G63" s="88"/>
      <c r="H63" s="88"/>
      <c r="I63" s="88"/>
      <c r="J63" s="88"/>
      <c r="K63" s="88"/>
      <c r="L63" s="88"/>
      <c r="M63" s="88"/>
      <c r="N63" s="88"/>
      <c r="O63" s="88"/>
    </row>
    <row r="64" spans="1:16" x14ac:dyDescent="0.25">
      <c r="A64" s="89" t="s">
        <v>128</v>
      </c>
      <c r="B64" s="90"/>
      <c r="C64" s="90"/>
      <c r="D64" s="91"/>
    </row>
    <row r="65" spans="1:5" x14ac:dyDescent="0.25">
      <c r="A65" s="105" t="s">
        <v>129</v>
      </c>
      <c r="B65" s="8"/>
      <c r="C65" s="106"/>
      <c r="D65" s="107"/>
    </row>
    <row r="66" spans="1:5" x14ac:dyDescent="0.25">
      <c r="A66" s="105" t="s">
        <v>130</v>
      </c>
      <c r="B66" s="8"/>
      <c r="C66" s="106"/>
      <c r="D66" s="107"/>
    </row>
    <row r="67" spans="1:5" x14ac:dyDescent="0.25">
      <c r="A67" s="105" t="s">
        <v>131</v>
      </c>
      <c r="B67" s="8"/>
      <c r="C67" s="106"/>
      <c r="D67" s="107"/>
    </row>
    <row r="68" spans="1:5" x14ac:dyDescent="0.25">
      <c r="A68" s="105" t="s">
        <v>132</v>
      </c>
      <c r="B68" s="8"/>
      <c r="C68" s="106"/>
      <c r="D68" s="107"/>
    </row>
    <row r="69" spans="1:5" x14ac:dyDescent="0.25">
      <c r="A69" s="105" t="s">
        <v>133</v>
      </c>
      <c r="B69" s="8"/>
      <c r="C69" s="106"/>
      <c r="D69" s="107"/>
    </row>
    <row r="70" spans="1:5" x14ac:dyDescent="0.25">
      <c r="A70" s="105" t="s">
        <v>134</v>
      </c>
      <c r="B70" s="8"/>
      <c r="C70" s="106"/>
      <c r="D70" s="107"/>
    </row>
    <row r="71" spans="1:5" x14ac:dyDescent="0.25">
      <c r="A71" s="105" t="s">
        <v>135</v>
      </c>
      <c r="B71" s="8"/>
      <c r="C71" s="106"/>
      <c r="D71" s="107"/>
    </row>
    <row r="72" spans="1:5" x14ac:dyDescent="0.25">
      <c r="A72" s="105" t="s">
        <v>136</v>
      </c>
      <c r="B72" s="8"/>
      <c r="C72" s="106"/>
      <c r="D72" s="107"/>
    </row>
    <row r="73" spans="1:5" x14ac:dyDescent="0.25">
      <c r="A73" s="105" t="s">
        <v>137</v>
      </c>
      <c r="B73" s="8"/>
      <c r="C73" s="106"/>
      <c r="D73" s="107"/>
    </row>
    <row r="74" spans="1:5" x14ac:dyDescent="0.25">
      <c r="A74" s="162" t="s">
        <v>179</v>
      </c>
      <c r="B74" s="162"/>
      <c r="C74" s="162"/>
      <c r="D74" s="162"/>
    </row>
    <row r="75" spans="1:5" x14ac:dyDescent="0.25">
      <c r="A75" s="108" t="s">
        <v>180</v>
      </c>
      <c r="B75" s="109"/>
      <c r="C75" s="110"/>
      <c r="D75" s="111"/>
    </row>
    <row r="76" spans="1:5" ht="25.5" customHeight="1" x14ac:dyDescent="0.25">
      <c r="A76" s="3" t="s">
        <v>138</v>
      </c>
      <c r="C76" s="160" t="str">
        <f>'[1]Būvnieka koptāme'!$D$26</f>
        <v>Jānis Jirjens</v>
      </c>
      <c r="D76" s="160"/>
    </row>
    <row r="77" spans="1:5" x14ac:dyDescent="0.25">
      <c r="A77" s="3"/>
      <c r="C77" s="3"/>
    </row>
    <row r="78" spans="1:5" x14ac:dyDescent="0.25">
      <c r="A78" s="3" t="s">
        <v>139</v>
      </c>
      <c r="C78" s="161" t="str">
        <f>'LT10; ELT, Sporta iela '!C76:D76</f>
        <v>D.Lamberts</v>
      </c>
      <c r="D78" s="161"/>
    </row>
    <row r="79" spans="1:5" x14ac:dyDescent="0.25">
      <c r="A79" s="3"/>
      <c r="C79" s="161" t="str">
        <f>'LT10; ELT, Sporta iela '!C77</f>
        <v>Sert. Nr. 70-2485</v>
      </c>
      <c r="D79" s="161"/>
      <c r="E79" s="161"/>
    </row>
  </sheetData>
  <mergeCells count="22">
    <mergeCell ref="A30:D30"/>
    <mergeCell ref="B4:D5"/>
    <mergeCell ref="M9:N9"/>
    <mergeCell ref="A10:A11"/>
    <mergeCell ref="B10:B11"/>
    <mergeCell ref="C10:C11"/>
    <mergeCell ref="D10:D11"/>
    <mergeCell ref="E10:J10"/>
    <mergeCell ref="K10:O10"/>
    <mergeCell ref="A13:D13"/>
    <mergeCell ref="B14:D14"/>
    <mergeCell ref="B17:D17"/>
    <mergeCell ref="A21:D21"/>
    <mergeCell ref="B22:D22"/>
    <mergeCell ref="C76:D76"/>
    <mergeCell ref="C78:D78"/>
    <mergeCell ref="C79:E79"/>
    <mergeCell ref="B31:D31"/>
    <mergeCell ref="B52:D52"/>
    <mergeCell ref="A54:D54"/>
    <mergeCell ref="B55:D55"/>
    <mergeCell ref="A74:D74"/>
  </mergeCells>
  <conditionalFormatting sqref="B19">
    <cfRule type="cellIs" dxfId="2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85" orientation="portrait" r:id="rId1"/>
  <headerFooter>
    <oddHeader>&amp;A</oddHeader>
    <oddFooter>&amp;CLapa &amp;P no &amp;N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75"/>
  <sheetViews>
    <sheetView showZeros="0" view="pageBreakPreview" topLeftCell="A40" zoomScaleNormal="100" zoomScaleSheetLayoutView="100" workbookViewId="0">
      <selection activeCell="B37" sqref="B37"/>
    </sheetView>
  </sheetViews>
  <sheetFormatPr defaultRowHeight="15" outlineLevelRow="1" outlineLevelCol="1" x14ac:dyDescent="0.25"/>
  <cols>
    <col min="1" max="1" width="16.85546875" customWidth="1"/>
    <col min="2" max="2" width="40.42578125" customWidth="1"/>
    <col min="3" max="3" width="7.28515625" customWidth="1"/>
    <col min="4" max="4" width="8.7109375" style="1" customWidth="1"/>
    <col min="5" max="5" width="8" hidden="1" customWidth="1" outlineLevel="1"/>
    <col min="6" max="6" width="6.140625" hidden="1" customWidth="1" outlineLevel="1"/>
    <col min="7" max="7" width="8" hidden="1" customWidth="1" outlineLevel="1"/>
    <col min="8" max="8" width="9.42578125" hidden="1" customWidth="1" outlineLevel="1"/>
    <col min="9" max="9" width="8.42578125" hidden="1" customWidth="1" outlineLevel="1"/>
    <col min="10" max="10" width="9.5703125" hidden="1" customWidth="1" outlineLevel="1"/>
    <col min="11" max="11" width="9.28515625" hidden="1" customWidth="1" outlineLevel="1"/>
    <col min="12" max="12" width="10.28515625" hidden="1" customWidth="1" outlineLevel="1"/>
    <col min="13" max="13" width="11" hidden="1" customWidth="1" outlineLevel="1"/>
    <col min="14" max="14" width="9.28515625" hidden="1" customWidth="1" outlineLevel="1"/>
    <col min="15" max="15" width="10.28515625" hidden="1" customWidth="1" outlineLevel="1"/>
    <col min="16" max="16" width="10.28515625" bestFit="1" customWidth="1" collapsed="1"/>
  </cols>
  <sheetData>
    <row r="1" spans="1:18" outlineLevel="1" x14ac:dyDescent="0.25">
      <c r="A1" s="1"/>
      <c r="B1" s="1"/>
      <c r="C1" s="1"/>
      <c r="E1" s="1"/>
      <c r="F1" s="1">
        <v>3.8</v>
      </c>
      <c r="G1" s="1"/>
      <c r="H1" s="1"/>
      <c r="I1" s="2">
        <v>0.08</v>
      </c>
      <c r="J1" s="1"/>
      <c r="K1" s="1"/>
      <c r="L1" s="1"/>
      <c r="M1" s="1"/>
      <c r="N1" s="1"/>
      <c r="O1" s="1"/>
    </row>
    <row r="2" spans="1:18" s="3" customFormat="1" ht="15.75" thickBot="1" x14ac:dyDescent="0.3">
      <c r="A2" s="97"/>
      <c r="B2" s="94" t="s">
        <v>377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1:18" s="3" customFormat="1" ht="15.75" customHeight="1" thickTop="1" x14ac:dyDescent="0.25">
      <c r="B3" s="96" t="s">
        <v>378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18" s="3" customFormat="1" ht="12.75" x14ac:dyDescent="0.2">
      <c r="A4" s="92" t="s">
        <v>0</v>
      </c>
      <c r="B4" s="163" t="s">
        <v>176</v>
      </c>
      <c r="C4" s="163"/>
      <c r="D4" s="163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8" s="3" customFormat="1" ht="24.75" customHeight="1" x14ac:dyDescent="0.2">
      <c r="B5" s="163"/>
      <c r="C5" s="163"/>
      <c r="D5" s="163"/>
      <c r="E5" s="6"/>
      <c r="F5" s="6"/>
      <c r="G5" s="6"/>
      <c r="H5" s="6"/>
      <c r="I5" s="6"/>
      <c r="J5" s="6"/>
      <c r="K5" s="6"/>
      <c r="L5" s="6"/>
      <c r="M5" s="7"/>
      <c r="N5" s="7"/>
      <c r="O5" s="7"/>
    </row>
    <row r="6" spans="1:18" s="3" customFormat="1" ht="12.75" x14ac:dyDescent="0.2">
      <c r="A6" s="92" t="s">
        <v>1</v>
      </c>
      <c r="B6" s="6" t="s">
        <v>177</v>
      </c>
      <c r="C6" s="11"/>
      <c r="D6" s="12"/>
      <c r="E6" s="93" t="s">
        <v>4</v>
      </c>
      <c r="H6" s="14">
        <f>O58</f>
        <v>0</v>
      </c>
      <c r="I6" s="13" t="s">
        <v>140</v>
      </c>
      <c r="L6" s="10"/>
      <c r="M6" s="10"/>
      <c r="N6" s="10"/>
      <c r="O6" s="10"/>
    </row>
    <row r="7" spans="1:18" s="3" customFormat="1" ht="12.75" x14ac:dyDescent="0.2">
      <c r="A7" s="92" t="s">
        <v>2</v>
      </c>
      <c r="B7" s="6" t="s">
        <v>178</v>
      </c>
      <c r="C7" s="11"/>
      <c r="D7" s="12"/>
      <c r="E7" s="7" t="s">
        <v>5</v>
      </c>
      <c r="F7" s="7"/>
      <c r="G7" s="7"/>
      <c r="H7" s="5"/>
      <c r="I7" s="5"/>
      <c r="J7" s="5"/>
      <c r="M7" s="10"/>
      <c r="N7" s="10"/>
      <c r="O7" s="10"/>
    </row>
    <row r="8" spans="1:18" s="3" customFormat="1" ht="12.75" x14ac:dyDescent="0.2">
      <c r="A8" s="92" t="s">
        <v>3</v>
      </c>
      <c r="B8" s="6" t="s">
        <v>174</v>
      </c>
      <c r="C8" s="11"/>
      <c r="D8" s="12"/>
      <c r="E8" s="10"/>
      <c r="F8" s="10"/>
      <c r="G8" s="10"/>
      <c r="H8" s="9"/>
      <c r="I8" s="10"/>
      <c r="J8" s="10"/>
      <c r="K8" s="10"/>
      <c r="L8" s="10"/>
      <c r="M8" s="10"/>
      <c r="N8" s="10"/>
      <c r="O8" s="10"/>
    </row>
    <row r="9" spans="1:18" s="3" customFormat="1" ht="13.5" thickBot="1" x14ac:dyDescent="0.25">
      <c r="A9" s="6"/>
      <c r="B9" s="7"/>
      <c r="C9" s="7"/>
      <c r="D9" s="15"/>
      <c r="E9" s="7"/>
      <c r="F9" s="7"/>
      <c r="G9" s="7"/>
      <c r="H9" s="16"/>
      <c r="I9" s="13"/>
      <c r="J9" s="14"/>
      <c r="K9" s="13"/>
      <c r="M9" s="152"/>
      <c r="N9" s="152"/>
      <c r="O9" s="13"/>
    </row>
    <row r="10" spans="1:18" s="3" customFormat="1" ht="18.75" customHeight="1" x14ac:dyDescent="0.25">
      <c r="A10" s="153" t="s">
        <v>6</v>
      </c>
      <c r="B10" s="155" t="s">
        <v>7</v>
      </c>
      <c r="C10" s="157" t="s">
        <v>8</v>
      </c>
      <c r="D10" s="157" t="s">
        <v>9</v>
      </c>
      <c r="E10" s="155" t="s">
        <v>10</v>
      </c>
      <c r="F10" s="155"/>
      <c r="G10" s="155"/>
      <c r="H10" s="155"/>
      <c r="I10" s="155"/>
      <c r="J10" s="155"/>
      <c r="K10" s="155" t="s">
        <v>11</v>
      </c>
      <c r="L10" s="155" t="s">
        <v>11</v>
      </c>
      <c r="M10" s="155"/>
      <c r="N10" s="155"/>
      <c r="O10" s="159"/>
    </row>
    <row r="11" spans="1:18" s="3" customFormat="1" ht="88.5" customHeight="1" thickBot="1" x14ac:dyDescent="0.3">
      <c r="A11" s="154"/>
      <c r="B11" s="156"/>
      <c r="C11" s="158"/>
      <c r="D11" s="158"/>
      <c r="E11" s="17" t="s">
        <v>12</v>
      </c>
      <c r="F11" s="17" t="s">
        <v>13</v>
      </c>
      <c r="G11" s="17" t="s">
        <v>14</v>
      </c>
      <c r="H11" s="18" t="s">
        <v>15</v>
      </c>
      <c r="I11" s="17" t="s">
        <v>16</v>
      </c>
      <c r="J11" s="17" t="s">
        <v>17</v>
      </c>
      <c r="K11" s="17" t="s">
        <v>18</v>
      </c>
      <c r="L11" s="17" t="s">
        <v>19</v>
      </c>
      <c r="M11" s="17" t="s">
        <v>20</v>
      </c>
      <c r="N11" s="17" t="s">
        <v>16</v>
      </c>
      <c r="O11" s="19" t="s">
        <v>21</v>
      </c>
    </row>
    <row r="12" spans="1:18" s="23" customFormat="1" ht="15" customHeight="1" thickBot="1" x14ac:dyDescent="0.3">
      <c r="A12" s="20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21">
        <v>10</v>
      </c>
      <c r="K12" s="21">
        <v>11</v>
      </c>
      <c r="L12" s="21">
        <v>12</v>
      </c>
      <c r="M12" s="21">
        <v>13</v>
      </c>
      <c r="N12" s="21">
        <v>14</v>
      </c>
      <c r="O12" s="22">
        <v>15</v>
      </c>
    </row>
    <row r="13" spans="1:18" s="23" customFormat="1" ht="15.75" thickBot="1" x14ac:dyDescent="0.3">
      <c r="A13" s="149" t="s">
        <v>22</v>
      </c>
      <c r="B13" s="150"/>
      <c r="C13" s="150"/>
      <c r="D13" s="151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8" s="23" customFormat="1" ht="13.5" thickBot="1" x14ac:dyDescent="0.3">
      <c r="A14" s="25"/>
      <c r="B14" s="146" t="s">
        <v>23</v>
      </c>
      <c r="C14" s="147"/>
      <c r="D14" s="148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</row>
    <row r="15" spans="1:18" s="3" customFormat="1" ht="38.25" x14ac:dyDescent="0.25">
      <c r="A15" s="115" t="s">
        <v>1208</v>
      </c>
      <c r="B15" s="116" t="s">
        <v>306</v>
      </c>
      <c r="C15" s="117" t="s">
        <v>324</v>
      </c>
      <c r="D15" s="118">
        <v>1</v>
      </c>
      <c r="E15" s="119"/>
      <c r="F15" s="119"/>
      <c r="G15" s="119"/>
      <c r="H15" s="120"/>
      <c r="I15" s="119"/>
      <c r="J15" s="121"/>
      <c r="K15" s="121"/>
      <c r="L15" s="121"/>
      <c r="M15" s="121"/>
      <c r="N15" s="121"/>
      <c r="O15" s="121"/>
      <c r="R15" s="122"/>
    </row>
    <row r="16" spans="1:18" s="3" customFormat="1" ht="26.25" thickBot="1" x14ac:dyDescent="0.3">
      <c r="A16" s="115" t="s">
        <v>1209</v>
      </c>
      <c r="B16" s="116" t="s">
        <v>308</v>
      </c>
      <c r="C16" s="117" t="s">
        <v>29</v>
      </c>
      <c r="D16" s="118">
        <f>274</f>
        <v>274</v>
      </c>
      <c r="E16" s="119"/>
      <c r="F16" s="119"/>
      <c r="G16" s="119"/>
      <c r="H16" s="120"/>
      <c r="I16" s="119"/>
      <c r="J16" s="121"/>
      <c r="K16" s="121"/>
      <c r="L16" s="121"/>
      <c r="M16" s="121"/>
      <c r="N16" s="121"/>
      <c r="O16" s="121"/>
    </row>
    <row r="17" spans="1:15" s="23" customFormat="1" ht="13.5" thickBot="1" x14ac:dyDescent="0.3">
      <c r="A17" s="25"/>
      <c r="B17" s="146" t="s">
        <v>32</v>
      </c>
      <c r="C17" s="147"/>
      <c r="D17" s="148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</row>
    <row r="18" spans="1:15" s="23" customFormat="1" ht="25.5" x14ac:dyDescent="0.2">
      <c r="A18" s="115" t="s">
        <v>1210</v>
      </c>
      <c r="B18" s="36" t="s">
        <v>1221</v>
      </c>
      <c r="C18" s="37" t="s">
        <v>324</v>
      </c>
      <c r="D18" s="37">
        <f>3</f>
        <v>3</v>
      </c>
      <c r="E18" s="38"/>
      <c r="F18" s="39"/>
      <c r="G18" s="39"/>
      <c r="H18" s="39"/>
      <c r="I18" s="24"/>
      <c r="J18" s="40"/>
      <c r="K18" s="41"/>
      <c r="L18" s="41"/>
      <c r="M18" s="41"/>
      <c r="N18" s="41"/>
      <c r="O18" s="41"/>
    </row>
    <row r="19" spans="1:15" s="23" customFormat="1" ht="26.25" thickBot="1" x14ac:dyDescent="0.25">
      <c r="A19" s="115" t="s">
        <v>1211</v>
      </c>
      <c r="B19" s="36" t="s">
        <v>40</v>
      </c>
      <c r="C19" s="37" t="s">
        <v>41</v>
      </c>
      <c r="D19" s="37">
        <f>1</f>
        <v>1</v>
      </c>
      <c r="E19" s="38"/>
      <c r="F19" s="39"/>
      <c r="G19" s="39"/>
      <c r="H19" s="39"/>
      <c r="I19" s="24"/>
      <c r="J19" s="40"/>
      <c r="K19" s="41"/>
      <c r="L19" s="41"/>
      <c r="M19" s="41"/>
      <c r="N19" s="41"/>
      <c r="O19" s="41"/>
    </row>
    <row r="20" spans="1:15" s="23" customFormat="1" ht="15.75" thickBot="1" x14ac:dyDescent="0.3">
      <c r="A20" s="149" t="s">
        <v>42</v>
      </c>
      <c r="B20" s="150"/>
      <c r="C20" s="150"/>
      <c r="D20" s="151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</row>
    <row r="21" spans="1:15" s="23" customFormat="1" ht="28.5" customHeight="1" thickBot="1" x14ac:dyDescent="0.3">
      <c r="A21" s="25"/>
      <c r="B21" s="146" t="s">
        <v>706</v>
      </c>
      <c r="C21" s="147"/>
      <c r="D21" s="148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</row>
    <row r="22" spans="1:15" s="125" customFormat="1" ht="25.5" x14ac:dyDescent="0.25">
      <c r="A22" s="115" t="s">
        <v>670</v>
      </c>
      <c r="B22" s="124" t="s">
        <v>310</v>
      </c>
      <c r="C22" s="123" t="s">
        <v>311</v>
      </c>
      <c r="D22" s="123">
        <v>9</v>
      </c>
      <c r="E22" s="123"/>
      <c r="F22" s="119"/>
      <c r="G22" s="119"/>
      <c r="H22" s="120"/>
      <c r="I22" s="119"/>
      <c r="J22" s="121"/>
      <c r="K22" s="121"/>
      <c r="L22" s="121"/>
      <c r="M22" s="121"/>
      <c r="N22" s="121"/>
      <c r="O22" s="121"/>
    </row>
    <row r="23" spans="1:15" s="125" customFormat="1" ht="25.5" x14ac:dyDescent="0.25">
      <c r="A23" s="115" t="s">
        <v>1212</v>
      </c>
      <c r="B23" s="124" t="s">
        <v>313</v>
      </c>
      <c r="C23" s="123" t="s">
        <v>29</v>
      </c>
      <c r="D23" s="123">
        <v>274</v>
      </c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</row>
    <row r="24" spans="1:15" s="125" customFormat="1" ht="25.5" x14ac:dyDescent="0.25">
      <c r="A24" s="115" t="s">
        <v>1213</v>
      </c>
      <c r="B24" s="124" t="s">
        <v>315</v>
      </c>
      <c r="C24" s="123" t="s">
        <v>29</v>
      </c>
      <c r="D24" s="123">
        <v>274</v>
      </c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</row>
    <row r="25" spans="1:15" s="3" customFormat="1" ht="12.75" x14ac:dyDescent="0.25">
      <c r="A25" s="115" t="s">
        <v>1214</v>
      </c>
      <c r="B25" s="126" t="s">
        <v>317</v>
      </c>
      <c r="C25" s="100" t="s">
        <v>41</v>
      </c>
      <c r="D25" s="100">
        <f>ROUND(D24*0.3*0.1,0)</f>
        <v>8</v>
      </c>
      <c r="E25" s="127"/>
      <c r="F25" s="127"/>
      <c r="G25" s="127"/>
      <c r="H25" s="127"/>
      <c r="I25" s="119"/>
      <c r="J25" s="119"/>
      <c r="K25" s="119"/>
      <c r="L25" s="119"/>
      <c r="M25" s="119"/>
      <c r="N25" s="119"/>
      <c r="O25" s="119"/>
    </row>
    <row r="26" spans="1:15" s="125" customFormat="1" ht="30.75" customHeight="1" x14ac:dyDescent="0.25">
      <c r="A26" s="115" t="s">
        <v>1215</v>
      </c>
      <c r="B26" s="124" t="s">
        <v>319</v>
      </c>
      <c r="C26" s="123" t="s">
        <v>29</v>
      </c>
      <c r="D26" s="123">
        <v>274</v>
      </c>
      <c r="E26" s="119"/>
      <c r="F26" s="119"/>
      <c r="G26" s="119"/>
      <c r="H26" s="119"/>
      <c r="I26" s="119"/>
      <c r="J26" s="119"/>
      <c r="K26" s="119"/>
      <c r="L26" s="119"/>
      <c r="M26" s="119"/>
      <c r="N26" s="119"/>
      <c r="O26" s="119"/>
    </row>
    <row r="27" spans="1:15" s="3" customFormat="1" ht="15" customHeight="1" x14ac:dyDescent="0.25">
      <c r="A27" s="115" t="s">
        <v>1216</v>
      </c>
      <c r="B27" s="126" t="s">
        <v>317</v>
      </c>
      <c r="C27" s="100" t="s">
        <v>41</v>
      </c>
      <c r="D27" s="100">
        <f>ROUND(D26*0.3*0.1,0)</f>
        <v>8</v>
      </c>
      <c r="E27" s="127"/>
      <c r="F27" s="127"/>
      <c r="G27" s="127"/>
      <c r="H27" s="127"/>
      <c r="I27" s="119"/>
      <c r="J27" s="119"/>
      <c r="K27" s="119"/>
      <c r="L27" s="119"/>
      <c r="M27" s="119"/>
      <c r="N27" s="119"/>
      <c r="O27" s="119"/>
    </row>
    <row r="28" spans="1:15" s="125" customFormat="1" ht="15" customHeight="1" thickBot="1" x14ac:dyDescent="0.3">
      <c r="A28" s="115" t="s">
        <v>1217</v>
      </c>
      <c r="B28" s="124" t="s">
        <v>322</v>
      </c>
      <c r="C28" s="123" t="s">
        <v>41</v>
      </c>
      <c r="D28" s="123">
        <v>18</v>
      </c>
      <c r="E28" s="119"/>
      <c r="F28" s="119"/>
      <c r="G28" s="119"/>
      <c r="H28" s="120"/>
      <c r="I28" s="119"/>
      <c r="J28" s="121"/>
      <c r="K28" s="121"/>
      <c r="L28" s="121"/>
      <c r="M28" s="121"/>
      <c r="N28" s="121"/>
      <c r="O28" s="121"/>
    </row>
    <row r="29" spans="1:15" s="23" customFormat="1" ht="15.75" thickBot="1" x14ac:dyDescent="0.3">
      <c r="A29" s="149" t="s">
        <v>323</v>
      </c>
      <c r="B29" s="150"/>
      <c r="C29" s="150"/>
      <c r="D29" s="151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 s="23" customFormat="1" ht="13.5" thickBot="1" x14ac:dyDescent="0.3">
      <c r="A30" s="25"/>
      <c r="B30" s="146" t="s">
        <v>647</v>
      </c>
      <c r="C30" s="147"/>
      <c r="D30" s="148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 s="125" customFormat="1" ht="15" customHeight="1" x14ac:dyDescent="0.25">
      <c r="A31" s="115" t="s">
        <v>1218</v>
      </c>
      <c r="B31" s="124" t="s">
        <v>327</v>
      </c>
      <c r="C31" s="123" t="s">
        <v>29</v>
      </c>
      <c r="D31" s="123">
        <v>274</v>
      </c>
      <c r="E31" s="128"/>
      <c r="F31" s="119"/>
      <c r="G31" s="119"/>
      <c r="H31" s="119"/>
      <c r="I31" s="119"/>
      <c r="J31" s="119"/>
      <c r="K31" s="119"/>
      <c r="L31" s="119"/>
      <c r="M31" s="119"/>
      <c r="N31" s="119"/>
      <c r="O31" s="119"/>
    </row>
    <row r="32" spans="1:15" s="3" customFormat="1" ht="15" customHeight="1" x14ac:dyDescent="0.25">
      <c r="A32" s="115" t="s">
        <v>1219</v>
      </c>
      <c r="B32" s="126" t="s">
        <v>329</v>
      </c>
      <c r="C32" s="100" t="s">
        <v>29</v>
      </c>
      <c r="D32" s="100">
        <v>274</v>
      </c>
      <c r="E32" s="129"/>
      <c r="F32" s="127"/>
      <c r="G32" s="127"/>
      <c r="H32" s="127"/>
      <c r="I32" s="119"/>
      <c r="J32" s="119"/>
      <c r="K32" s="119"/>
      <c r="L32" s="119"/>
      <c r="M32" s="119"/>
      <c r="N32" s="119"/>
      <c r="O32" s="119"/>
    </row>
    <row r="33" spans="1:18" s="125" customFormat="1" ht="25.5" x14ac:dyDescent="0.25">
      <c r="A33" s="115" t="s">
        <v>671</v>
      </c>
      <c r="B33" s="124" t="s">
        <v>331</v>
      </c>
      <c r="C33" s="123" t="s">
        <v>29</v>
      </c>
      <c r="D33" s="123">
        <v>274</v>
      </c>
      <c r="E33" s="119"/>
      <c r="F33" s="119"/>
      <c r="G33" s="119"/>
      <c r="H33" s="119"/>
      <c r="I33" s="119"/>
      <c r="J33" s="119"/>
      <c r="K33" s="119"/>
      <c r="L33" s="119"/>
      <c r="M33" s="119"/>
      <c r="N33" s="119"/>
      <c r="O33" s="119"/>
    </row>
    <row r="34" spans="1:18" s="3" customFormat="1" ht="15" customHeight="1" x14ac:dyDescent="0.25">
      <c r="A34" s="115" t="s">
        <v>672</v>
      </c>
      <c r="B34" s="126" t="s">
        <v>333</v>
      </c>
      <c r="C34" s="100" t="s">
        <v>29</v>
      </c>
      <c r="D34" s="100">
        <v>331</v>
      </c>
      <c r="E34" s="127"/>
      <c r="F34" s="127"/>
      <c r="G34" s="127"/>
      <c r="H34" s="127"/>
      <c r="I34" s="119"/>
      <c r="J34" s="119"/>
      <c r="K34" s="119"/>
      <c r="L34" s="119"/>
      <c r="M34" s="119"/>
      <c r="N34" s="119"/>
      <c r="O34" s="119"/>
      <c r="R34" s="122"/>
    </row>
    <row r="35" spans="1:18" s="125" customFormat="1" ht="12.75" x14ac:dyDescent="0.25">
      <c r="A35" s="115" t="s">
        <v>673</v>
      </c>
      <c r="B35" s="124" t="s">
        <v>335</v>
      </c>
      <c r="C35" s="123" t="s">
        <v>29</v>
      </c>
      <c r="D35" s="123">
        <v>39</v>
      </c>
      <c r="E35" s="119"/>
      <c r="F35" s="119"/>
      <c r="G35" s="119"/>
      <c r="H35" s="130"/>
      <c r="I35" s="119"/>
      <c r="J35" s="119"/>
      <c r="K35" s="119"/>
      <c r="L35" s="119"/>
      <c r="M35" s="119"/>
      <c r="N35" s="119"/>
      <c r="O35" s="119"/>
    </row>
    <row r="36" spans="1:18" s="3" customFormat="1" ht="15" customHeight="1" x14ac:dyDescent="0.25">
      <c r="A36" s="115" t="s">
        <v>674</v>
      </c>
      <c r="B36" s="126" t="s">
        <v>361</v>
      </c>
      <c r="C36" s="100" t="s">
        <v>29</v>
      </c>
      <c r="D36" s="100">
        <v>39</v>
      </c>
      <c r="E36" s="100"/>
      <c r="F36" s="127"/>
      <c r="G36" s="127"/>
      <c r="H36" s="127"/>
      <c r="I36" s="119"/>
      <c r="J36" s="119"/>
      <c r="K36" s="119"/>
      <c r="L36" s="119"/>
      <c r="M36" s="119"/>
      <c r="N36" s="119"/>
      <c r="O36" s="119"/>
    </row>
    <row r="37" spans="1:18" s="125" customFormat="1" ht="51" x14ac:dyDescent="0.25">
      <c r="A37" s="115" t="s">
        <v>675</v>
      </c>
      <c r="B37" s="124" t="s">
        <v>364</v>
      </c>
      <c r="C37" s="123" t="s">
        <v>338</v>
      </c>
      <c r="D37" s="123">
        <v>9</v>
      </c>
      <c r="E37" s="119"/>
      <c r="F37" s="119"/>
      <c r="G37" s="119"/>
      <c r="H37" s="119"/>
      <c r="I37" s="119"/>
      <c r="J37" s="119"/>
      <c r="K37" s="119"/>
      <c r="L37" s="119"/>
      <c r="M37" s="119"/>
      <c r="N37" s="119"/>
      <c r="O37" s="119"/>
    </row>
    <row r="38" spans="1:18" s="125" customFormat="1" ht="12.75" x14ac:dyDescent="0.25">
      <c r="A38" s="115" t="s">
        <v>676</v>
      </c>
      <c r="B38" s="124" t="s">
        <v>340</v>
      </c>
      <c r="C38" s="123" t="s">
        <v>35</v>
      </c>
      <c r="D38" s="123">
        <v>18</v>
      </c>
      <c r="E38" s="130"/>
      <c r="F38" s="130"/>
      <c r="G38" s="130"/>
      <c r="H38" s="130"/>
      <c r="I38" s="119"/>
      <c r="J38" s="119"/>
      <c r="K38" s="119"/>
      <c r="L38" s="119"/>
      <c r="M38" s="119"/>
      <c r="N38" s="119"/>
      <c r="O38" s="119"/>
      <c r="R38" s="122"/>
    </row>
    <row r="39" spans="1:18" s="3" customFormat="1" ht="15" customHeight="1" x14ac:dyDescent="0.25">
      <c r="A39" s="115" t="s">
        <v>677</v>
      </c>
      <c r="B39" s="126" t="s">
        <v>363</v>
      </c>
      <c r="C39" s="100" t="s">
        <v>35</v>
      </c>
      <c r="D39" s="100">
        <v>9</v>
      </c>
      <c r="E39" s="127"/>
      <c r="F39" s="127"/>
      <c r="G39" s="127"/>
      <c r="H39" s="127"/>
      <c r="I39" s="119"/>
      <c r="J39" s="119"/>
      <c r="K39" s="119"/>
      <c r="L39" s="119"/>
      <c r="M39" s="119"/>
      <c r="N39" s="119"/>
      <c r="O39" s="119"/>
    </row>
    <row r="40" spans="1:18" s="3" customFormat="1" ht="15" customHeight="1" x14ac:dyDescent="0.25">
      <c r="A40" s="115" t="s">
        <v>678</v>
      </c>
      <c r="B40" s="126" t="s">
        <v>343</v>
      </c>
      <c r="C40" s="100" t="s">
        <v>35</v>
      </c>
      <c r="D40" s="100">
        <v>9</v>
      </c>
      <c r="E40" s="127"/>
      <c r="F40" s="127"/>
      <c r="G40" s="127"/>
      <c r="H40" s="127"/>
      <c r="I40" s="119"/>
      <c r="J40" s="119"/>
      <c r="K40" s="119"/>
      <c r="L40" s="119"/>
      <c r="M40" s="119"/>
      <c r="N40" s="119"/>
      <c r="O40" s="119"/>
    </row>
    <row r="41" spans="1:18" s="3" customFormat="1" ht="38.25" x14ac:dyDescent="0.25">
      <c r="A41" s="115" t="s">
        <v>1220</v>
      </c>
      <c r="B41" s="126" t="s">
        <v>362</v>
      </c>
      <c r="C41" s="100" t="s">
        <v>35</v>
      </c>
      <c r="D41" s="100">
        <v>9</v>
      </c>
      <c r="E41" s="127"/>
      <c r="F41" s="127"/>
      <c r="G41" s="127"/>
      <c r="H41" s="127"/>
      <c r="I41" s="119"/>
      <c r="J41" s="119"/>
      <c r="K41" s="119"/>
      <c r="L41" s="119"/>
      <c r="M41" s="119"/>
      <c r="N41" s="119"/>
      <c r="O41" s="119"/>
    </row>
    <row r="42" spans="1:18" s="3" customFormat="1" ht="15" customHeight="1" x14ac:dyDescent="0.25">
      <c r="A42" s="115" t="s">
        <v>679</v>
      </c>
      <c r="B42" s="126" t="s">
        <v>370</v>
      </c>
      <c r="C42" s="100" t="s">
        <v>35</v>
      </c>
      <c r="D42" s="100">
        <v>9</v>
      </c>
      <c r="E42" s="127"/>
      <c r="F42" s="127"/>
      <c r="G42" s="127"/>
      <c r="H42" s="127"/>
      <c r="I42" s="119"/>
      <c r="J42" s="119"/>
      <c r="K42" s="119"/>
      <c r="L42" s="119"/>
      <c r="M42" s="119"/>
      <c r="N42" s="119"/>
      <c r="O42" s="119"/>
    </row>
    <row r="43" spans="1:18" s="3" customFormat="1" ht="15" customHeight="1" x14ac:dyDescent="0.25">
      <c r="A43" s="115" t="s">
        <v>680</v>
      </c>
      <c r="B43" s="126" t="s">
        <v>367</v>
      </c>
      <c r="C43" s="100" t="s">
        <v>35</v>
      </c>
      <c r="D43" s="100">
        <v>2</v>
      </c>
      <c r="E43" s="127"/>
      <c r="F43" s="127"/>
      <c r="G43" s="127"/>
      <c r="H43" s="127"/>
      <c r="I43" s="119"/>
      <c r="J43" s="119"/>
      <c r="K43" s="119"/>
      <c r="L43" s="119"/>
      <c r="M43" s="119"/>
      <c r="N43" s="119"/>
      <c r="O43" s="119"/>
    </row>
    <row r="44" spans="1:18" s="3" customFormat="1" ht="15" customHeight="1" x14ac:dyDescent="0.25">
      <c r="A44" s="115" t="s">
        <v>681</v>
      </c>
      <c r="B44" s="126" t="s">
        <v>368</v>
      </c>
      <c r="C44" s="100" t="s">
        <v>35</v>
      </c>
      <c r="D44" s="100">
        <v>9</v>
      </c>
      <c r="E44" s="127"/>
      <c r="F44" s="127"/>
      <c r="G44" s="127"/>
      <c r="H44" s="127"/>
      <c r="I44" s="119"/>
      <c r="J44" s="119"/>
      <c r="K44" s="119"/>
      <c r="L44" s="119"/>
      <c r="M44" s="119"/>
      <c r="N44" s="119"/>
      <c r="O44" s="119"/>
    </row>
    <row r="45" spans="1:18" s="3" customFormat="1" ht="15" customHeight="1" x14ac:dyDescent="0.25">
      <c r="A45" s="115" t="s">
        <v>682</v>
      </c>
      <c r="B45" s="126" t="s">
        <v>369</v>
      </c>
      <c r="C45" s="100" t="s">
        <v>35</v>
      </c>
      <c r="D45" s="100">
        <v>9</v>
      </c>
      <c r="E45" s="127"/>
      <c r="F45" s="127"/>
      <c r="G45" s="127"/>
      <c r="H45" s="127"/>
      <c r="I45" s="119"/>
      <c r="J45" s="119"/>
      <c r="K45" s="119"/>
      <c r="L45" s="119"/>
      <c r="M45" s="119"/>
      <c r="N45" s="119"/>
      <c r="O45" s="119"/>
    </row>
    <row r="46" spans="1:18" s="3" customFormat="1" ht="15" customHeight="1" x14ac:dyDescent="0.25">
      <c r="A46" s="115" t="s">
        <v>683</v>
      </c>
      <c r="B46" s="126" t="s">
        <v>365</v>
      </c>
      <c r="C46" s="100" t="s">
        <v>35</v>
      </c>
      <c r="D46" s="100">
        <v>1</v>
      </c>
      <c r="E46" s="127"/>
      <c r="F46" s="127"/>
      <c r="G46" s="127"/>
      <c r="H46" s="127"/>
      <c r="I46" s="119"/>
      <c r="J46" s="119"/>
      <c r="K46" s="119"/>
      <c r="L46" s="119"/>
      <c r="M46" s="119"/>
      <c r="N46" s="119"/>
      <c r="O46" s="119"/>
    </row>
    <row r="47" spans="1:18" s="3" customFormat="1" ht="15" customHeight="1" thickBot="1" x14ac:dyDescent="0.3">
      <c r="A47" s="115" t="s">
        <v>684</v>
      </c>
      <c r="B47" s="126" t="s">
        <v>1294</v>
      </c>
      <c r="C47" s="100" t="s">
        <v>29</v>
      </c>
      <c r="D47" s="100">
        <f>ROUND(D39*12,0)</f>
        <v>108</v>
      </c>
      <c r="E47" s="127"/>
      <c r="F47" s="127"/>
      <c r="G47" s="127"/>
      <c r="H47" s="127"/>
      <c r="I47" s="119"/>
      <c r="J47" s="119"/>
      <c r="K47" s="119"/>
      <c r="L47" s="119"/>
      <c r="M47" s="119"/>
      <c r="N47" s="119"/>
      <c r="O47" s="119"/>
    </row>
    <row r="48" spans="1:18" s="23" customFormat="1" ht="13.5" thickBot="1" x14ac:dyDescent="0.3">
      <c r="A48" s="115"/>
      <c r="B48" s="146" t="s">
        <v>84</v>
      </c>
      <c r="C48" s="147"/>
      <c r="D48" s="148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</row>
    <row r="49" spans="1:16" s="23" customFormat="1" ht="39" thickBot="1" x14ac:dyDescent="0.25">
      <c r="A49" s="115" t="s">
        <v>685</v>
      </c>
      <c r="B49" s="26" t="s">
        <v>352</v>
      </c>
      <c r="C49" s="27" t="s">
        <v>324</v>
      </c>
      <c r="D49" s="28" t="s">
        <v>142</v>
      </c>
      <c r="E49" s="29"/>
      <c r="F49" s="24"/>
      <c r="G49" s="29"/>
      <c r="H49" s="29"/>
      <c r="I49" s="29"/>
      <c r="J49" s="24"/>
      <c r="K49" s="24"/>
      <c r="L49" s="24"/>
      <c r="M49" s="24"/>
      <c r="N49" s="24"/>
      <c r="O49" s="24"/>
    </row>
    <row r="50" spans="1:16" s="23" customFormat="1" ht="15.75" thickBot="1" x14ac:dyDescent="0.3">
      <c r="A50" s="149" t="s">
        <v>113</v>
      </c>
      <c r="B50" s="150"/>
      <c r="C50" s="150"/>
      <c r="D50" s="151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</row>
    <row r="51" spans="1:16" s="23" customFormat="1" ht="13.5" thickBot="1" x14ac:dyDescent="0.3">
      <c r="A51" s="115"/>
      <c r="B51" s="146" t="s">
        <v>353</v>
      </c>
      <c r="C51" s="147"/>
      <c r="D51" s="148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</row>
    <row r="52" spans="1:16" s="125" customFormat="1" ht="15" customHeight="1" x14ac:dyDescent="0.25">
      <c r="A52" s="115" t="s">
        <v>686</v>
      </c>
      <c r="B52" s="124" t="s">
        <v>354</v>
      </c>
      <c r="C52" s="123" t="s">
        <v>116</v>
      </c>
      <c r="D52" s="123">
        <v>20</v>
      </c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</row>
    <row r="53" spans="1:16" s="3" customFormat="1" ht="15" customHeight="1" x14ac:dyDescent="0.25">
      <c r="A53" s="115" t="s">
        <v>687</v>
      </c>
      <c r="B53" s="126" t="s">
        <v>356</v>
      </c>
      <c r="C53" s="100" t="s">
        <v>125</v>
      </c>
      <c r="D53" s="100">
        <v>0.2</v>
      </c>
      <c r="E53" s="100"/>
      <c r="F53" s="127"/>
      <c r="G53" s="127"/>
      <c r="H53" s="127"/>
      <c r="I53" s="119"/>
      <c r="J53" s="119"/>
      <c r="K53" s="119"/>
      <c r="L53" s="119"/>
      <c r="M53" s="119"/>
      <c r="N53" s="119"/>
      <c r="O53" s="119"/>
    </row>
    <row r="54" spans="1:16" s="3" customFormat="1" ht="15" customHeight="1" x14ac:dyDescent="0.25">
      <c r="A54" s="115" t="s">
        <v>1300</v>
      </c>
      <c r="B54" s="126" t="s">
        <v>358</v>
      </c>
      <c r="C54" s="100" t="s">
        <v>41</v>
      </c>
      <c r="D54" s="100">
        <v>2</v>
      </c>
      <c r="E54" s="100"/>
      <c r="F54" s="127"/>
      <c r="G54" s="127"/>
      <c r="H54" s="127"/>
      <c r="I54" s="119"/>
      <c r="J54" s="119"/>
      <c r="K54" s="119"/>
      <c r="L54" s="119"/>
      <c r="M54" s="119"/>
      <c r="N54" s="119"/>
      <c r="O54" s="119"/>
    </row>
    <row r="55" spans="1:16" ht="15.75" thickBot="1" x14ac:dyDescent="0.3">
      <c r="A55" s="64"/>
      <c r="B55" s="65"/>
      <c r="C55" s="66"/>
      <c r="D55" s="67"/>
      <c r="E55" s="68"/>
      <c r="F55" s="68"/>
      <c r="G55" s="68"/>
      <c r="H55" s="68"/>
      <c r="I55" s="68"/>
      <c r="J55" s="68"/>
      <c r="K55" s="68"/>
      <c r="L55" s="68"/>
      <c r="M55" s="68"/>
      <c r="N55" s="68"/>
      <c r="O55" s="68"/>
    </row>
    <row r="56" spans="1:16" s="69" customFormat="1" ht="13.5" thickTop="1" x14ac:dyDescent="0.2">
      <c r="B56" s="70" t="s">
        <v>126</v>
      </c>
      <c r="C56" s="71"/>
      <c r="D56" s="72"/>
      <c r="E56" s="73"/>
      <c r="F56" s="73"/>
      <c r="G56" s="73"/>
      <c r="H56" s="73"/>
      <c r="I56" s="73"/>
      <c r="J56" s="73"/>
      <c r="K56" s="74">
        <f>SUM(K13:K54)</f>
        <v>0</v>
      </c>
      <c r="L56" s="74">
        <f>SUM(L13:L55)</f>
        <v>0</v>
      </c>
      <c r="M56" s="74">
        <f>SUM(M13:M55)</f>
        <v>0</v>
      </c>
      <c r="N56" s="74">
        <f>SUM(N13:N55)</f>
        <v>0</v>
      </c>
      <c r="O56" s="74">
        <f>SUM(O13:O55)</f>
        <v>0</v>
      </c>
      <c r="P56" s="75"/>
    </row>
    <row r="57" spans="1:16" ht="26.25" x14ac:dyDescent="0.25">
      <c r="B57" s="76" t="s">
        <v>127</v>
      </c>
      <c r="C57" s="77">
        <v>0</v>
      </c>
      <c r="D57" s="78"/>
      <c r="E57" s="79"/>
      <c r="F57" s="79"/>
      <c r="G57" s="79"/>
      <c r="H57" s="79"/>
      <c r="I57" s="79"/>
      <c r="J57" s="79"/>
      <c r="K57" s="79"/>
      <c r="L57" s="79"/>
      <c r="M57" s="80">
        <f>M56*C57</f>
        <v>0</v>
      </c>
      <c r="N57" s="79"/>
      <c r="O57" s="134">
        <f>M57</f>
        <v>0</v>
      </c>
    </row>
    <row r="58" spans="1:16" s="69" customFormat="1" ht="12.75" x14ac:dyDescent="0.2">
      <c r="B58" s="81" t="s">
        <v>126</v>
      </c>
      <c r="C58" s="82"/>
      <c r="D58" s="83"/>
      <c r="E58" s="84"/>
      <c r="F58" s="84"/>
      <c r="G58" s="84"/>
      <c r="H58" s="84"/>
      <c r="I58" s="84"/>
      <c r="J58" s="84"/>
      <c r="K58" s="30">
        <f>SUM(K56:K57)</f>
        <v>0</v>
      </c>
      <c r="L58" s="30">
        <f>SUM(L56:L57)</f>
        <v>0</v>
      </c>
      <c r="M58" s="30">
        <f>SUM(M56:M57)</f>
        <v>0</v>
      </c>
      <c r="N58" s="30">
        <f>SUM(N56:N57)</f>
        <v>0</v>
      </c>
      <c r="O58" s="30">
        <f>SUM(O56:O57)</f>
        <v>0</v>
      </c>
    </row>
    <row r="59" spans="1:16" x14ac:dyDescent="0.25">
      <c r="B59" s="85"/>
      <c r="C59" s="86"/>
      <c r="D59" s="87"/>
      <c r="E59" s="88"/>
      <c r="F59" s="88"/>
      <c r="G59" s="88"/>
      <c r="H59" s="88"/>
      <c r="I59" s="88"/>
      <c r="J59" s="88"/>
      <c r="K59" s="88"/>
      <c r="L59" s="88"/>
      <c r="M59" s="88"/>
      <c r="N59" s="88"/>
      <c r="O59" s="88"/>
    </row>
    <row r="60" spans="1:16" x14ac:dyDescent="0.25">
      <c r="A60" s="89" t="s">
        <v>128</v>
      </c>
      <c r="B60" s="90"/>
      <c r="C60" s="90"/>
      <c r="D60" s="91"/>
    </row>
    <row r="61" spans="1:16" x14ac:dyDescent="0.25">
      <c r="A61" s="105" t="s">
        <v>129</v>
      </c>
      <c r="B61" s="8"/>
      <c r="C61" s="106"/>
      <c r="D61" s="107"/>
    </row>
    <row r="62" spans="1:16" x14ac:dyDescent="0.25">
      <c r="A62" s="105" t="s">
        <v>130</v>
      </c>
      <c r="B62" s="8"/>
      <c r="C62" s="106"/>
      <c r="D62" s="107"/>
    </row>
    <row r="63" spans="1:16" x14ac:dyDescent="0.25">
      <c r="A63" s="105" t="s">
        <v>131</v>
      </c>
      <c r="B63" s="8"/>
      <c r="C63" s="106"/>
      <c r="D63" s="107"/>
    </row>
    <row r="64" spans="1:16" x14ac:dyDescent="0.25">
      <c r="A64" s="105" t="s">
        <v>132</v>
      </c>
      <c r="B64" s="8"/>
      <c r="C64" s="106"/>
      <c r="D64" s="107"/>
    </row>
    <row r="65" spans="1:5" x14ac:dyDescent="0.25">
      <c r="A65" s="105" t="s">
        <v>133</v>
      </c>
      <c r="B65" s="8"/>
      <c r="C65" s="106"/>
      <c r="D65" s="107"/>
    </row>
    <row r="66" spans="1:5" x14ac:dyDescent="0.25">
      <c r="A66" s="105" t="s">
        <v>134</v>
      </c>
      <c r="B66" s="8"/>
      <c r="C66" s="106"/>
      <c r="D66" s="107"/>
    </row>
    <row r="67" spans="1:5" x14ac:dyDescent="0.25">
      <c r="A67" s="105" t="s">
        <v>135</v>
      </c>
      <c r="B67" s="8"/>
      <c r="C67" s="106"/>
      <c r="D67" s="107"/>
    </row>
    <row r="68" spans="1:5" x14ac:dyDescent="0.25">
      <c r="A68" s="105" t="s">
        <v>136</v>
      </c>
      <c r="B68" s="8"/>
      <c r="C68" s="106"/>
      <c r="D68" s="107"/>
    </row>
    <row r="69" spans="1:5" x14ac:dyDescent="0.25">
      <c r="A69" s="105" t="s">
        <v>137</v>
      </c>
      <c r="B69" s="8"/>
      <c r="C69" s="106"/>
      <c r="D69" s="107"/>
    </row>
    <row r="70" spans="1:5" x14ac:dyDescent="0.25">
      <c r="A70" s="162" t="s">
        <v>179</v>
      </c>
      <c r="B70" s="162"/>
      <c r="C70" s="162"/>
      <c r="D70" s="162"/>
    </row>
    <row r="71" spans="1:5" x14ac:dyDescent="0.25">
      <c r="A71" s="108" t="s">
        <v>180</v>
      </c>
      <c r="B71" s="109"/>
      <c r="C71" s="110"/>
      <c r="D71" s="111"/>
    </row>
    <row r="72" spans="1:5" ht="25.5" customHeight="1" x14ac:dyDescent="0.25">
      <c r="A72" s="3" t="s">
        <v>138</v>
      </c>
      <c r="C72" s="160" t="str">
        <f>'[1]Būvnieka koptāme'!$D$26</f>
        <v>Jānis Jirjens</v>
      </c>
      <c r="D72" s="160"/>
    </row>
    <row r="73" spans="1:5" x14ac:dyDescent="0.25">
      <c r="A73" s="3"/>
      <c r="C73" s="3"/>
    </row>
    <row r="74" spans="1:5" x14ac:dyDescent="0.25">
      <c r="A74" s="3" t="s">
        <v>139</v>
      </c>
      <c r="C74" s="161" t="str">
        <f>'LT10; ELT, Sporta iela '!C76:D76</f>
        <v>D.Lamberts</v>
      </c>
      <c r="D74" s="161"/>
    </row>
    <row r="75" spans="1:5" x14ac:dyDescent="0.25">
      <c r="A75" s="3"/>
      <c r="C75" s="161" t="str">
        <f>'LT10; ELT, Sporta iela '!C77:E77</f>
        <v>Sert. Nr. 70-2485</v>
      </c>
      <c r="D75" s="161"/>
      <c r="E75" s="161"/>
    </row>
  </sheetData>
  <mergeCells count="22">
    <mergeCell ref="A29:D29"/>
    <mergeCell ref="B4:D5"/>
    <mergeCell ref="M9:N9"/>
    <mergeCell ref="A10:A11"/>
    <mergeCell ref="B10:B11"/>
    <mergeCell ref="C10:C11"/>
    <mergeCell ref="D10:D11"/>
    <mergeCell ref="E10:J10"/>
    <mergeCell ref="K10:O10"/>
    <mergeCell ref="A13:D13"/>
    <mergeCell ref="B14:D14"/>
    <mergeCell ref="B17:D17"/>
    <mergeCell ref="A20:D20"/>
    <mergeCell ref="B21:D21"/>
    <mergeCell ref="C72:D72"/>
    <mergeCell ref="C74:D74"/>
    <mergeCell ref="C75:E75"/>
    <mergeCell ref="B30:D30"/>
    <mergeCell ref="B48:D48"/>
    <mergeCell ref="A50:D50"/>
    <mergeCell ref="B51:D51"/>
    <mergeCell ref="A70:D70"/>
  </mergeCells>
  <pageMargins left="0.7" right="0.7" top="0.75" bottom="0.75" header="0.3" footer="0.3"/>
  <pageSetup paperSize="9" scale="9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80"/>
  <sheetViews>
    <sheetView showZeros="0" view="pageBreakPreview" topLeftCell="A43" zoomScale="85" zoomScaleNormal="100" zoomScaleSheetLayoutView="85" workbookViewId="0">
      <selection activeCell="C63" sqref="C63"/>
    </sheetView>
  </sheetViews>
  <sheetFormatPr defaultRowHeight="15" outlineLevelRow="1" outlineLevelCol="1" x14ac:dyDescent="0.25"/>
  <cols>
    <col min="1" max="1" width="16.85546875" customWidth="1"/>
    <col min="2" max="2" width="40.42578125" customWidth="1"/>
    <col min="3" max="3" width="7.28515625" customWidth="1"/>
    <col min="4" max="4" width="8.7109375" style="1" customWidth="1"/>
    <col min="5" max="5" width="8" hidden="1" customWidth="1" outlineLevel="1"/>
    <col min="6" max="6" width="6.140625" hidden="1" customWidth="1" outlineLevel="1"/>
    <col min="7" max="7" width="8" hidden="1" customWidth="1" outlineLevel="1"/>
    <col min="8" max="8" width="9.42578125" hidden="1" customWidth="1" outlineLevel="1"/>
    <col min="9" max="9" width="8.42578125" hidden="1" customWidth="1" outlineLevel="1"/>
    <col min="10" max="10" width="9.5703125" hidden="1" customWidth="1" outlineLevel="1"/>
    <col min="11" max="11" width="9.28515625" hidden="1" customWidth="1" outlineLevel="1"/>
    <col min="12" max="12" width="10.28515625" hidden="1" customWidth="1" outlineLevel="1"/>
    <col min="13" max="13" width="11" hidden="1" customWidth="1" outlineLevel="1"/>
    <col min="14" max="14" width="9.28515625" hidden="1" customWidth="1" outlineLevel="1"/>
    <col min="15" max="15" width="10.28515625" hidden="1" customWidth="1" outlineLevel="1"/>
    <col min="16" max="16" width="10.28515625" bestFit="1" customWidth="1" collapsed="1"/>
    <col min="17" max="17" width="11.7109375" customWidth="1"/>
  </cols>
  <sheetData>
    <row r="1" spans="1:18" outlineLevel="1" x14ac:dyDescent="0.25">
      <c r="A1" s="1"/>
      <c r="B1" s="1"/>
      <c r="C1" s="1"/>
      <c r="E1" s="1"/>
      <c r="F1" s="1">
        <v>3.8</v>
      </c>
      <c r="G1" s="1"/>
      <c r="H1" s="1"/>
      <c r="I1" s="2">
        <v>0.08</v>
      </c>
      <c r="J1" s="1"/>
      <c r="K1" s="1"/>
      <c r="L1" s="1"/>
      <c r="M1" s="1"/>
      <c r="N1" s="1"/>
      <c r="O1" s="1"/>
    </row>
    <row r="2" spans="1:18" s="3" customFormat="1" ht="15.75" thickBot="1" x14ac:dyDescent="0.3">
      <c r="A2" s="97"/>
      <c r="B2" s="94" t="s">
        <v>379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1:18" s="3" customFormat="1" ht="15.75" customHeight="1" thickTop="1" x14ac:dyDescent="0.25">
      <c r="B3" s="96" t="s">
        <v>380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18" s="3" customFormat="1" ht="12.75" x14ac:dyDescent="0.2">
      <c r="A4" s="92" t="s">
        <v>0</v>
      </c>
      <c r="B4" s="163" t="s">
        <v>176</v>
      </c>
      <c r="C4" s="163"/>
      <c r="D4" s="163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8" s="3" customFormat="1" ht="24.75" customHeight="1" x14ac:dyDescent="0.2">
      <c r="B5" s="163"/>
      <c r="C5" s="163"/>
      <c r="D5" s="163"/>
      <c r="E5" s="6"/>
      <c r="F5" s="6"/>
      <c r="G5" s="6"/>
      <c r="H5" s="6"/>
      <c r="I5" s="6"/>
      <c r="J5" s="6"/>
      <c r="K5" s="6"/>
      <c r="L5" s="6"/>
      <c r="M5" s="7"/>
      <c r="N5" s="7"/>
      <c r="O5" s="7"/>
    </row>
    <row r="6" spans="1:18" s="3" customFormat="1" ht="12.75" x14ac:dyDescent="0.2">
      <c r="A6" s="92" t="s">
        <v>1</v>
      </c>
      <c r="B6" s="6" t="s">
        <v>177</v>
      </c>
      <c r="C6" s="11"/>
      <c r="D6" s="12"/>
      <c r="E6" s="93" t="s">
        <v>4</v>
      </c>
      <c r="H6" s="14">
        <f>O63</f>
        <v>0</v>
      </c>
      <c r="I6" s="13" t="s">
        <v>140</v>
      </c>
      <c r="L6" s="10"/>
      <c r="M6" s="10"/>
      <c r="N6" s="10"/>
      <c r="O6" s="10"/>
    </row>
    <row r="7" spans="1:18" s="3" customFormat="1" ht="12.75" x14ac:dyDescent="0.2">
      <c r="A7" s="92" t="s">
        <v>2</v>
      </c>
      <c r="B7" s="6" t="s">
        <v>178</v>
      </c>
      <c r="C7" s="11"/>
      <c r="D7" s="12"/>
      <c r="E7" s="7" t="s">
        <v>5</v>
      </c>
      <c r="F7" s="7"/>
      <c r="G7" s="7"/>
      <c r="H7" s="5"/>
      <c r="I7" s="5"/>
      <c r="J7" s="5"/>
      <c r="M7" s="10"/>
      <c r="N7" s="10"/>
      <c r="O7" s="10"/>
    </row>
    <row r="8" spans="1:18" s="3" customFormat="1" ht="12.75" x14ac:dyDescent="0.2">
      <c r="A8" s="92" t="s">
        <v>3</v>
      </c>
      <c r="B8" s="6" t="s">
        <v>174</v>
      </c>
      <c r="C8" s="11"/>
      <c r="D8" s="12"/>
      <c r="E8" s="10"/>
      <c r="F8" s="10"/>
      <c r="G8" s="10"/>
      <c r="H8" s="9"/>
      <c r="I8" s="10"/>
      <c r="J8" s="10"/>
      <c r="K8" s="10"/>
      <c r="L8" s="10"/>
      <c r="M8" s="10"/>
      <c r="N8" s="10"/>
      <c r="O8" s="10"/>
    </row>
    <row r="9" spans="1:18" s="3" customFormat="1" ht="13.5" thickBot="1" x14ac:dyDescent="0.25">
      <c r="A9" s="6"/>
      <c r="B9" s="7"/>
      <c r="C9" s="7"/>
      <c r="D9" s="15"/>
      <c r="E9" s="7"/>
      <c r="F9" s="7"/>
      <c r="G9" s="7"/>
      <c r="H9" s="16"/>
      <c r="I9" s="13"/>
      <c r="J9" s="14"/>
      <c r="K9" s="13"/>
      <c r="M9" s="152"/>
      <c r="N9" s="152"/>
      <c r="O9" s="13"/>
    </row>
    <row r="10" spans="1:18" s="3" customFormat="1" ht="18.75" customHeight="1" x14ac:dyDescent="0.25">
      <c r="A10" s="153" t="s">
        <v>6</v>
      </c>
      <c r="B10" s="155" t="s">
        <v>7</v>
      </c>
      <c r="C10" s="157" t="s">
        <v>8</v>
      </c>
      <c r="D10" s="157" t="s">
        <v>9</v>
      </c>
      <c r="E10" s="155" t="s">
        <v>10</v>
      </c>
      <c r="F10" s="155"/>
      <c r="G10" s="155"/>
      <c r="H10" s="155"/>
      <c r="I10" s="155"/>
      <c r="J10" s="155"/>
      <c r="K10" s="155" t="s">
        <v>11</v>
      </c>
      <c r="L10" s="155" t="s">
        <v>11</v>
      </c>
      <c r="M10" s="155"/>
      <c r="N10" s="155"/>
      <c r="O10" s="159"/>
    </row>
    <row r="11" spans="1:18" s="3" customFormat="1" ht="88.5" customHeight="1" thickBot="1" x14ac:dyDescent="0.3">
      <c r="A11" s="154"/>
      <c r="B11" s="156"/>
      <c r="C11" s="158"/>
      <c r="D11" s="158"/>
      <c r="E11" s="17" t="s">
        <v>12</v>
      </c>
      <c r="F11" s="17" t="s">
        <v>13</v>
      </c>
      <c r="G11" s="17" t="s">
        <v>14</v>
      </c>
      <c r="H11" s="18" t="s">
        <v>15</v>
      </c>
      <c r="I11" s="17" t="s">
        <v>16</v>
      </c>
      <c r="J11" s="17" t="s">
        <v>17</v>
      </c>
      <c r="K11" s="17" t="s">
        <v>18</v>
      </c>
      <c r="L11" s="17" t="s">
        <v>19</v>
      </c>
      <c r="M11" s="17" t="s">
        <v>20</v>
      </c>
      <c r="N11" s="17" t="s">
        <v>16</v>
      </c>
      <c r="O11" s="19" t="s">
        <v>21</v>
      </c>
    </row>
    <row r="12" spans="1:18" s="23" customFormat="1" ht="15" customHeight="1" thickBot="1" x14ac:dyDescent="0.3">
      <c r="A12" s="20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21">
        <v>10</v>
      </c>
      <c r="K12" s="21">
        <v>11</v>
      </c>
      <c r="L12" s="21">
        <v>12</v>
      </c>
      <c r="M12" s="21">
        <v>13</v>
      </c>
      <c r="N12" s="21">
        <v>14</v>
      </c>
      <c r="O12" s="22">
        <v>15</v>
      </c>
    </row>
    <row r="13" spans="1:18" s="23" customFormat="1" ht="15.75" thickBot="1" x14ac:dyDescent="0.3">
      <c r="A13" s="149" t="s">
        <v>22</v>
      </c>
      <c r="B13" s="150"/>
      <c r="C13" s="150"/>
      <c r="D13" s="151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8" s="23" customFormat="1" ht="13.5" thickBot="1" x14ac:dyDescent="0.3">
      <c r="A14" s="25"/>
      <c r="B14" s="146" t="s">
        <v>23</v>
      </c>
      <c r="C14" s="147"/>
      <c r="D14" s="148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</row>
    <row r="15" spans="1:18" s="3" customFormat="1" ht="38.25" x14ac:dyDescent="0.25">
      <c r="A15" s="115" t="s">
        <v>1244</v>
      </c>
      <c r="B15" s="116" t="s">
        <v>306</v>
      </c>
      <c r="C15" s="117" t="s">
        <v>324</v>
      </c>
      <c r="D15" s="118">
        <v>1</v>
      </c>
      <c r="E15" s="119"/>
      <c r="F15" s="119"/>
      <c r="G15" s="119"/>
      <c r="H15" s="120"/>
      <c r="I15" s="119"/>
      <c r="J15" s="121"/>
      <c r="K15" s="121"/>
      <c r="L15" s="121"/>
      <c r="M15" s="121"/>
      <c r="N15" s="121"/>
      <c r="O15" s="121"/>
      <c r="R15" s="122"/>
    </row>
    <row r="16" spans="1:18" s="3" customFormat="1" ht="26.25" thickBot="1" x14ac:dyDescent="0.3">
      <c r="A16" s="115" t="s">
        <v>1245</v>
      </c>
      <c r="B16" s="116" t="s">
        <v>308</v>
      </c>
      <c r="C16" s="117" t="s">
        <v>29</v>
      </c>
      <c r="D16" s="118">
        <v>152</v>
      </c>
      <c r="E16" s="119"/>
      <c r="F16" s="119"/>
      <c r="G16" s="119"/>
      <c r="H16" s="120"/>
      <c r="I16" s="119"/>
      <c r="J16" s="121"/>
      <c r="K16" s="121"/>
      <c r="L16" s="121"/>
      <c r="M16" s="121"/>
      <c r="N16" s="121"/>
      <c r="O16" s="121"/>
    </row>
    <row r="17" spans="1:15" s="23" customFormat="1" ht="13.5" thickBot="1" x14ac:dyDescent="0.3">
      <c r="A17" s="115"/>
      <c r="B17" s="146" t="s">
        <v>32</v>
      </c>
      <c r="C17" s="147"/>
      <c r="D17" s="148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</row>
    <row r="18" spans="1:15" s="23" customFormat="1" ht="38.25" x14ac:dyDescent="0.2">
      <c r="A18" s="115" t="s">
        <v>1246</v>
      </c>
      <c r="B18" s="26" t="s">
        <v>359</v>
      </c>
      <c r="C18" s="27" t="s">
        <v>324</v>
      </c>
      <c r="D18" s="99">
        <f>2</f>
        <v>2</v>
      </c>
      <c r="E18" s="24"/>
      <c r="F18" s="24"/>
      <c r="G18" s="29"/>
      <c r="H18" s="30"/>
      <c r="I18" s="119"/>
      <c r="J18" s="24"/>
      <c r="K18" s="24"/>
      <c r="L18" s="24"/>
      <c r="M18" s="24"/>
      <c r="N18" s="24"/>
      <c r="O18" s="24"/>
    </row>
    <row r="19" spans="1:15" s="23" customFormat="1" ht="25.5" x14ac:dyDescent="0.2">
      <c r="A19" s="115" t="s">
        <v>1247</v>
      </c>
      <c r="B19" s="36" t="s">
        <v>1221</v>
      </c>
      <c r="C19" s="37" t="s">
        <v>324</v>
      </c>
      <c r="D19" s="37">
        <f>5</f>
        <v>5</v>
      </c>
      <c r="E19" s="38"/>
      <c r="F19" s="39"/>
      <c r="G19" s="39"/>
      <c r="H19" s="39"/>
      <c r="I19" s="24"/>
      <c r="J19" s="40"/>
      <c r="K19" s="41"/>
      <c r="L19" s="41"/>
      <c r="M19" s="41"/>
      <c r="N19" s="41"/>
      <c r="O19" s="41"/>
    </row>
    <row r="20" spans="1:15" s="23" customFormat="1" ht="26.25" thickBot="1" x14ac:dyDescent="0.25">
      <c r="A20" s="115" t="s">
        <v>1248</v>
      </c>
      <c r="B20" s="36" t="s">
        <v>40</v>
      </c>
      <c r="C20" s="37" t="s">
        <v>41</v>
      </c>
      <c r="D20" s="37">
        <f>2</f>
        <v>2</v>
      </c>
      <c r="E20" s="38"/>
      <c r="F20" s="39"/>
      <c r="G20" s="39"/>
      <c r="H20" s="39"/>
      <c r="I20" s="24"/>
      <c r="J20" s="40"/>
      <c r="K20" s="41"/>
      <c r="L20" s="41"/>
      <c r="M20" s="41"/>
      <c r="N20" s="41"/>
      <c r="O20" s="41"/>
    </row>
    <row r="21" spans="1:15" s="23" customFormat="1" ht="15.75" thickBot="1" x14ac:dyDescent="0.3">
      <c r="A21" s="149" t="s">
        <v>42</v>
      </c>
      <c r="B21" s="150"/>
      <c r="C21" s="150"/>
      <c r="D21" s="151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</row>
    <row r="22" spans="1:15" s="23" customFormat="1" ht="28.5" customHeight="1" thickBot="1" x14ac:dyDescent="0.3">
      <c r="A22" s="115"/>
      <c r="B22" s="146" t="s">
        <v>705</v>
      </c>
      <c r="C22" s="147"/>
      <c r="D22" s="148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</row>
    <row r="23" spans="1:15" s="125" customFormat="1" ht="25.5" x14ac:dyDescent="0.25">
      <c r="A23" s="115" t="s">
        <v>1222</v>
      </c>
      <c r="B23" s="124" t="s">
        <v>310</v>
      </c>
      <c r="C23" s="123" t="s">
        <v>311</v>
      </c>
      <c r="D23" s="123">
        <v>6</v>
      </c>
      <c r="E23" s="123"/>
      <c r="F23" s="119"/>
      <c r="G23" s="119"/>
      <c r="H23" s="120"/>
      <c r="I23" s="119"/>
      <c r="J23" s="121"/>
      <c r="K23" s="121"/>
      <c r="L23" s="121"/>
      <c r="M23" s="121"/>
      <c r="N23" s="121"/>
      <c r="O23" s="121"/>
    </row>
    <row r="24" spans="1:15" s="125" customFormat="1" ht="25.5" x14ac:dyDescent="0.25">
      <c r="A24" s="115" t="s">
        <v>1249</v>
      </c>
      <c r="B24" s="124" t="s">
        <v>313</v>
      </c>
      <c r="C24" s="123" t="s">
        <v>29</v>
      </c>
      <c r="D24" s="123">
        <v>152</v>
      </c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</row>
    <row r="25" spans="1:15" s="125" customFormat="1" ht="25.5" x14ac:dyDescent="0.25">
      <c r="A25" s="115" t="s">
        <v>1250</v>
      </c>
      <c r="B25" s="124" t="s">
        <v>315</v>
      </c>
      <c r="C25" s="123" t="s">
        <v>29</v>
      </c>
      <c r="D25" s="123">
        <v>152</v>
      </c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</row>
    <row r="26" spans="1:15" s="3" customFormat="1" ht="12.75" x14ac:dyDescent="0.25">
      <c r="A26" s="115" t="s">
        <v>1223</v>
      </c>
      <c r="B26" s="126" t="s">
        <v>317</v>
      </c>
      <c r="C26" s="100" t="s">
        <v>41</v>
      </c>
      <c r="D26" s="100">
        <f>ROUND(D25*0.3*0.1,0)</f>
        <v>5</v>
      </c>
      <c r="E26" s="127"/>
      <c r="F26" s="127"/>
      <c r="G26" s="127"/>
      <c r="H26" s="127"/>
      <c r="I26" s="119"/>
      <c r="J26" s="119"/>
      <c r="K26" s="119"/>
      <c r="L26" s="119"/>
      <c r="M26" s="119"/>
      <c r="N26" s="119"/>
      <c r="O26" s="119"/>
    </row>
    <row r="27" spans="1:15" s="125" customFormat="1" ht="30.75" customHeight="1" x14ac:dyDescent="0.25">
      <c r="A27" s="115" t="s">
        <v>1251</v>
      </c>
      <c r="B27" s="124" t="s">
        <v>319</v>
      </c>
      <c r="C27" s="123" t="s">
        <v>29</v>
      </c>
      <c r="D27" s="123">
        <v>152</v>
      </c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</row>
    <row r="28" spans="1:15" s="3" customFormat="1" ht="15" customHeight="1" x14ac:dyDescent="0.25">
      <c r="A28" s="115" t="s">
        <v>1224</v>
      </c>
      <c r="B28" s="126" t="s">
        <v>317</v>
      </c>
      <c r="C28" s="100" t="s">
        <v>41</v>
      </c>
      <c r="D28" s="100">
        <f>ROUND(D27*0.3*0.1,0)</f>
        <v>5</v>
      </c>
      <c r="E28" s="127"/>
      <c r="F28" s="127"/>
      <c r="G28" s="127"/>
      <c r="H28" s="127"/>
      <c r="I28" s="119"/>
      <c r="J28" s="119"/>
      <c r="K28" s="119"/>
      <c r="L28" s="119"/>
      <c r="M28" s="119"/>
      <c r="N28" s="119"/>
      <c r="O28" s="119"/>
    </row>
    <row r="29" spans="1:15" s="125" customFormat="1" ht="15" customHeight="1" thickBot="1" x14ac:dyDescent="0.3">
      <c r="A29" s="115" t="s">
        <v>1252</v>
      </c>
      <c r="B29" s="124" t="s">
        <v>322</v>
      </c>
      <c r="C29" s="123" t="s">
        <v>41</v>
      </c>
      <c r="D29" s="123">
        <v>10</v>
      </c>
      <c r="E29" s="119"/>
      <c r="F29" s="119"/>
      <c r="G29" s="119"/>
      <c r="H29" s="120"/>
      <c r="I29" s="119"/>
      <c r="J29" s="121"/>
      <c r="K29" s="121"/>
      <c r="L29" s="121"/>
      <c r="M29" s="121"/>
      <c r="N29" s="121"/>
      <c r="O29" s="121"/>
    </row>
    <row r="30" spans="1:15" s="23" customFormat="1" ht="15.75" thickBot="1" x14ac:dyDescent="0.3">
      <c r="A30" s="149" t="s">
        <v>323</v>
      </c>
      <c r="B30" s="150"/>
      <c r="C30" s="150"/>
      <c r="D30" s="151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 s="23" customFormat="1" ht="13.5" thickBot="1" x14ac:dyDescent="0.3">
      <c r="A31" s="115"/>
      <c r="B31" s="146" t="s">
        <v>647</v>
      </c>
      <c r="C31" s="147"/>
      <c r="D31" s="148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 s="125" customFormat="1" ht="15" customHeight="1" x14ac:dyDescent="0.25">
      <c r="A32" s="115" t="s">
        <v>1253</v>
      </c>
      <c r="B32" s="124" t="s">
        <v>327</v>
      </c>
      <c r="C32" s="123" t="s">
        <v>29</v>
      </c>
      <c r="D32" s="123">
        <v>152</v>
      </c>
      <c r="E32" s="128"/>
      <c r="F32" s="119"/>
      <c r="G32" s="119"/>
      <c r="H32" s="119"/>
      <c r="I32" s="119"/>
      <c r="J32" s="119"/>
      <c r="K32" s="119"/>
      <c r="L32" s="119"/>
      <c r="M32" s="119"/>
      <c r="N32" s="119"/>
      <c r="O32" s="119"/>
    </row>
    <row r="33" spans="1:18" s="3" customFormat="1" ht="15" customHeight="1" x14ac:dyDescent="0.25">
      <c r="A33" s="115" t="s">
        <v>1225</v>
      </c>
      <c r="B33" s="126" t="s">
        <v>329</v>
      </c>
      <c r="C33" s="100" t="s">
        <v>29</v>
      </c>
      <c r="D33" s="100">
        <v>152</v>
      </c>
      <c r="E33" s="129"/>
      <c r="F33" s="127"/>
      <c r="G33" s="127"/>
      <c r="H33" s="127"/>
      <c r="I33" s="119"/>
      <c r="J33" s="119"/>
      <c r="K33" s="119"/>
      <c r="L33" s="119"/>
      <c r="M33" s="119"/>
      <c r="N33" s="119"/>
      <c r="O33" s="119"/>
    </row>
    <row r="34" spans="1:18" s="125" customFormat="1" ht="25.5" x14ac:dyDescent="0.25">
      <c r="A34" s="115" t="s">
        <v>1226</v>
      </c>
      <c r="B34" s="124" t="s">
        <v>331</v>
      </c>
      <c r="C34" s="123" t="s">
        <v>29</v>
      </c>
      <c r="D34" s="123">
        <v>152</v>
      </c>
      <c r="E34" s="119"/>
      <c r="F34" s="119"/>
      <c r="G34" s="119"/>
      <c r="H34" s="119"/>
      <c r="I34" s="119"/>
      <c r="J34" s="119"/>
      <c r="K34" s="119"/>
      <c r="L34" s="119"/>
      <c r="M34" s="119"/>
      <c r="N34" s="119"/>
      <c r="O34" s="119"/>
    </row>
    <row r="35" spans="1:18" s="3" customFormat="1" ht="15" customHeight="1" x14ac:dyDescent="0.25">
      <c r="A35" s="115" t="s">
        <v>1227</v>
      </c>
      <c r="B35" s="126" t="s">
        <v>333</v>
      </c>
      <c r="C35" s="100" t="s">
        <v>29</v>
      </c>
      <c r="D35" s="100">
        <v>180</v>
      </c>
      <c r="E35" s="127"/>
      <c r="F35" s="127"/>
      <c r="G35" s="127"/>
      <c r="H35" s="127"/>
      <c r="I35" s="119"/>
      <c r="J35" s="119"/>
      <c r="K35" s="119"/>
      <c r="L35" s="119"/>
      <c r="M35" s="119"/>
      <c r="N35" s="119"/>
      <c r="O35" s="119"/>
      <c r="R35" s="122"/>
    </row>
    <row r="36" spans="1:18" s="125" customFormat="1" ht="12.75" x14ac:dyDescent="0.25">
      <c r="A36" s="115" t="s">
        <v>1228</v>
      </c>
      <c r="B36" s="124" t="s">
        <v>335</v>
      </c>
      <c r="C36" s="123" t="s">
        <v>29</v>
      </c>
      <c r="D36" s="123">
        <v>57</v>
      </c>
      <c r="E36" s="119"/>
      <c r="F36" s="119"/>
      <c r="G36" s="119"/>
      <c r="H36" s="130"/>
      <c r="I36" s="119"/>
      <c r="J36" s="119"/>
      <c r="K36" s="119"/>
      <c r="L36" s="119"/>
      <c r="M36" s="119"/>
      <c r="N36" s="119"/>
      <c r="O36" s="119"/>
    </row>
    <row r="37" spans="1:18" s="3" customFormat="1" ht="15" customHeight="1" x14ac:dyDescent="0.25">
      <c r="A37" s="115" t="s">
        <v>1229</v>
      </c>
      <c r="B37" s="126" t="s">
        <v>361</v>
      </c>
      <c r="C37" s="100" t="s">
        <v>29</v>
      </c>
      <c r="D37" s="100">
        <v>57</v>
      </c>
      <c r="E37" s="100"/>
      <c r="F37" s="127"/>
      <c r="G37" s="127"/>
      <c r="H37" s="127"/>
      <c r="I37" s="119"/>
      <c r="J37" s="119"/>
      <c r="K37" s="119"/>
      <c r="L37" s="119"/>
      <c r="M37" s="119"/>
      <c r="N37" s="119"/>
      <c r="O37" s="119"/>
    </row>
    <row r="38" spans="1:18" s="125" customFormat="1" ht="51" x14ac:dyDescent="0.25">
      <c r="A38" s="115" t="s">
        <v>1230</v>
      </c>
      <c r="B38" s="124" t="s">
        <v>364</v>
      </c>
      <c r="C38" s="123" t="s">
        <v>338</v>
      </c>
      <c r="D38" s="123">
        <v>6</v>
      </c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</row>
    <row r="39" spans="1:18" s="125" customFormat="1" ht="12.75" x14ac:dyDescent="0.25">
      <c r="A39" s="115" t="s">
        <v>1231</v>
      </c>
      <c r="B39" s="124" t="s">
        <v>340</v>
      </c>
      <c r="C39" s="123" t="s">
        <v>35</v>
      </c>
      <c r="D39" s="123">
        <v>12</v>
      </c>
      <c r="E39" s="130"/>
      <c r="F39" s="130"/>
      <c r="G39" s="130"/>
      <c r="H39" s="130"/>
      <c r="I39" s="119"/>
      <c r="J39" s="119"/>
      <c r="K39" s="119"/>
      <c r="L39" s="119"/>
      <c r="M39" s="119"/>
      <c r="N39" s="119"/>
      <c r="O39" s="119"/>
      <c r="R39" s="122"/>
    </row>
    <row r="40" spans="1:18" s="3" customFormat="1" ht="15" customHeight="1" x14ac:dyDescent="0.25">
      <c r="A40" s="115" t="s">
        <v>1232</v>
      </c>
      <c r="B40" s="126" t="s">
        <v>363</v>
      </c>
      <c r="C40" s="100" t="s">
        <v>35</v>
      </c>
      <c r="D40" s="100">
        <v>6</v>
      </c>
      <c r="E40" s="127"/>
      <c r="F40" s="127"/>
      <c r="G40" s="127"/>
      <c r="H40" s="127"/>
      <c r="I40" s="119"/>
      <c r="J40" s="119"/>
      <c r="K40" s="119"/>
      <c r="L40" s="119"/>
      <c r="M40" s="119"/>
      <c r="N40" s="119"/>
      <c r="O40" s="119"/>
    </row>
    <row r="41" spans="1:18" s="3" customFormat="1" ht="15" customHeight="1" x14ac:dyDescent="0.25">
      <c r="A41" s="115" t="s">
        <v>1233</v>
      </c>
      <c r="B41" s="126" t="s">
        <v>343</v>
      </c>
      <c r="C41" s="100" t="s">
        <v>35</v>
      </c>
      <c r="D41" s="100">
        <v>6</v>
      </c>
      <c r="E41" s="127"/>
      <c r="F41" s="127"/>
      <c r="G41" s="127"/>
      <c r="H41" s="127"/>
      <c r="I41" s="119"/>
      <c r="J41" s="119"/>
      <c r="K41" s="119"/>
      <c r="L41" s="119"/>
      <c r="M41" s="119"/>
      <c r="N41" s="119"/>
      <c r="O41" s="119"/>
    </row>
    <row r="42" spans="1:18" s="3" customFormat="1" ht="38.25" x14ac:dyDescent="0.25">
      <c r="A42" s="115" t="s">
        <v>1254</v>
      </c>
      <c r="B42" s="126" t="s">
        <v>362</v>
      </c>
      <c r="C42" s="100" t="s">
        <v>35</v>
      </c>
      <c r="D42" s="100">
        <v>6</v>
      </c>
      <c r="E42" s="127"/>
      <c r="F42" s="127"/>
      <c r="G42" s="127"/>
      <c r="H42" s="127"/>
      <c r="I42" s="119"/>
      <c r="J42" s="119"/>
      <c r="K42" s="119"/>
      <c r="L42" s="119"/>
      <c r="M42" s="119"/>
      <c r="N42" s="119"/>
      <c r="O42" s="119"/>
    </row>
    <row r="43" spans="1:18" s="3" customFormat="1" ht="15" customHeight="1" x14ac:dyDescent="0.25">
      <c r="A43" s="115" t="s">
        <v>1234</v>
      </c>
      <c r="B43" s="126" t="s">
        <v>370</v>
      </c>
      <c r="C43" s="100" t="s">
        <v>35</v>
      </c>
      <c r="D43" s="100">
        <v>6</v>
      </c>
      <c r="E43" s="127"/>
      <c r="F43" s="127"/>
      <c r="G43" s="127"/>
      <c r="H43" s="127"/>
      <c r="I43" s="119"/>
      <c r="J43" s="119"/>
      <c r="K43" s="119"/>
      <c r="L43" s="119"/>
      <c r="M43" s="119"/>
      <c r="N43" s="119"/>
      <c r="O43" s="119"/>
    </row>
    <row r="44" spans="1:18" s="3" customFormat="1" ht="15" customHeight="1" x14ac:dyDescent="0.25">
      <c r="A44" s="115" t="s">
        <v>1235</v>
      </c>
      <c r="B44" s="126" t="s">
        <v>367</v>
      </c>
      <c r="C44" s="100" t="s">
        <v>35</v>
      </c>
      <c r="D44" s="100">
        <v>2</v>
      </c>
      <c r="E44" s="127"/>
      <c r="F44" s="127"/>
      <c r="G44" s="127"/>
      <c r="H44" s="127"/>
      <c r="I44" s="119"/>
      <c r="J44" s="119"/>
      <c r="K44" s="119"/>
      <c r="L44" s="119"/>
      <c r="M44" s="119"/>
      <c r="N44" s="119"/>
      <c r="O44" s="119"/>
    </row>
    <row r="45" spans="1:18" s="3" customFormat="1" ht="15" customHeight="1" x14ac:dyDescent="0.25">
      <c r="A45" s="115" t="s">
        <v>1236</v>
      </c>
      <c r="B45" s="126" t="s">
        <v>368</v>
      </c>
      <c r="C45" s="100" t="s">
        <v>35</v>
      </c>
      <c r="D45" s="100">
        <v>6</v>
      </c>
      <c r="E45" s="127"/>
      <c r="F45" s="127"/>
      <c r="G45" s="127"/>
      <c r="H45" s="127"/>
      <c r="I45" s="119"/>
      <c r="J45" s="119"/>
      <c r="K45" s="119"/>
      <c r="L45" s="119"/>
      <c r="M45" s="119"/>
      <c r="N45" s="119"/>
      <c r="O45" s="119"/>
    </row>
    <row r="46" spans="1:18" s="3" customFormat="1" ht="15" customHeight="1" x14ac:dyDescent="0.25">
      <c r="A46" s="115" t="s">
        <v>1237</v>
      </c>
      <c r="B46" s="126" t="s">
        <v>369</v>
      </c>
      <c r="C46" s="100" t="s">
        <v>35</v>
      </c>
      <c r="D46" s="100">
        <v>6</v>
      </c>
      <c r="E46" s="127"/>
      <c r="F46" s="127"/>
      <c r="G46" s="127"/>
      <c r="H46" s="127"/>
      <c r="I46" s="119"/>
      <c r="J46" s="119"/>
      <c r="K46" s="119"/>
      <c r="L46" s="119"/>
      <c r="M46" s="119"/>
      <c r="N46" s="119"/>
      <c r="O46" s="119"/>
    </row>
    <row r="47" spans="1:18" s="3" customFormat="1" ht="15" customHeight="1" x14ac:dyDescent="0.25">
      <c r="A47" s="115" t="s">
        <v>1238</v>
      </c>
      <c r="B47" s="126" t="s">
        <v>365</v>
      </c>
      <c r="C47" s="100" t="s">
        <v>35</v>
      </c>
      <c r="D47" s="100">
        <v>2</v>
      </c>
      <c r="E47" s="127"/>
      <c r="F47" s="127"/>
      <c r="G47" s="127"/>
      <c r="H47" s="127"/>
      <c r="I47" s="119"/>
      <c r="J47" s="119"/>
      <c r="K47" s="119"/>
      <c r="L47" s="119"/>
      <c r="M47" s="119"/>
      <c r="N47" s="119"/>
      <c r="O47" s="119"/>
    </row>
    <row r="48" spans="1:18" s="3" customFormat="1" ht="15" customHeight="1" x14ac:dyDescent="0.25">
      <c r="A48" s="115" t="s">
        <v>1239</v>
      </c>
      <c r="B48" s="126" t="s">
        <v>1294</v>
      </c>
      <c r="C48" s="100" t="s">
        <v>29</v>
      </c>
      <c r="D48" s="100">
        <f>ROUND(D40*12,0)</f>
        <v>72</v>
      </c>
      <c r="E48" s="127"/>
      <c r="F48" s="127"/>
      <c r="G48" s="127"/>
      <c r="H48" s="127"/>
      <c r="I48" s="119"/>
      <c r="J48" s="119"/>
      <c r="K48" s="119"/>
      <c r="L48" s="119"/>
      <c r="M48" s="119"/>
      <c r="N48" s="119"/>
      <c r="O48" s="119"/>
    </row>
    <row r="49" spans="1:18" s="125" customFormat="1" ht="38.25" x14ac:dyDescent="0.25">
      <c r="A49" s="115" t="s">
        <v>1240</v>
      </c>
      <c r="B49" s="124" t="s">
        <v>366</v>
      </c>
      <c r="C49" s="123" t="s">
        <v>324</v>
      </c>
      <c r="D49" s="123">
        <v>1</v>
      </c>
      <c r="E49" s="121"/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R49" s="122"/>
    </row>
    <row r="50" spans="1:18" s="125" customFormat="1" ht="12.75" x14ac:dyDescent="0.25">
      <c r="A50" s="115" t="s">
        <v>1241</v>
      </c>
      <c r="B50" s="124" t="s">
        <v>340</v>
      </c>
      <c r="C50" s="123" t="s">
        <v>35</v>
      </c>
      <c r="D50" s="123">
        <v>1</v>
      </c>
      <c r="E50" s="132"/>
      <c r="F50" s="130"/>
      <c r="G50" s="130"/>
      <c r="H50" s="130"/>
      <c r="I50" s="119"/>
      <c r="J50" s="119"/>
      <c r="K50" s="119"/>
      <c r="L50" s="119"/>
      <c r="M50" s="119"/>
      <c r="N50" s="119"/>
      <c r="O50" s="119"/>
    </row>
    <row r="51" spans="1:18" s="125" customFormat="1" ht="38.25" x14ac:dyDescent="0.25">
      <c r="A51" s="115" t="s">
        <v>1242</v>
      </c>
      <c r="B51" s="124" t="s">
        <v>372</v>
      </c>
      <c r="C51" s="123" t="s">
        <v>29</v>
      </c>
      <c r="D51" s="123">
        <v>10</v>
      </c>
      <c r="E51" s="121"/>
      <c r="F51" s="119"/>
      <c r="G51" s="119"/>
      <c r="H51" s="119"/>
      <c r="I51" s="119"/>
      <c r="J51" s="119"/>
      <c r="K51" s="119"/>
      <c r="L51" s="119"/>
      <c r="M51" s="119"/>
      <c r="N51" s="119"/>
      <c r="O51" s="119"/>
    </row>
    <row r="52" spans="1:18" s="3" customFormat="1" ht="15" customHeight="1" thickBot="1" x14ac:dyDescent="0.3">
      <c r="A52" s="115" t="s">
        <v>1296</v>
      </c>
      <c r="B52" s="126" t="s">
        <v>371</v>
      </c>
      <c r="C52" s="100" t="s">
        <v>29</v>
      </c>
      <c r="D52" s="100">
        <v>10</v>
      </c>
      <c r="E52" s="131"/>
      <c r="F52" s="131"/>
      <c r="G52" s="131"/>
      <c r="H52" s="127"/>
      <c r="I52" s="119"/>
      <c r="J52" s="119"/>
      <c r="K52" s="119"/>
      <c r="L52" s="119"/>
      <c r="M52" s="119"/>
      <c r="N52" s="119"/>
      <c r="O52" s="119"/>
    </row>
    <row r="53" spans="1:18" s="23" customFormat="1" ht="13.5" thickBot="1" x14ac:dyDescent="0.3">
      <c r="A53" s="115"/>
      <c r="B53" s="146" t="s">
        <v>84</v>
      </c>
      <c r="C53" s="147"/>
      <c r="D53" s="148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</row>
    <row r="54" spans="1:18" s="23" customFormat="1" ht="39" thickBot="1" x14ac:dyDescent="0.25">
      <c r="A54" s="115" t="s">
        <v>1297</v>
      </c>
      <c r="B54" s="26" t="s">
        <v>352</v>
      </c>
      <c r="C54" s="27" t="s">
        <v>324</v>
      </c>
      <c r="D54" s="28" t="s">
        <v>142</v>
      </c>
      <c r="E54" s="29"/>
      <c r="F54" s="24"/>
      <c r="G54" s="29"/>
      <c r="H54" s="29"/>
      <c r="I54" s="29"/>
      <c r="J54" s="24"/>
      <c r="K54" s="24"/>
      <c r="L54" s="24"/>
      <c r="M54" s="24"/>
      <c r="N54" s="24"/>
      <c r="O54" s="24"/>
    </row>
    <row r="55" spans="1:18" s="23" customFormat="1" ht="15.75" thickBot="1" x14ac:dyDescent="0.3">
      <c r="A55" s="149" t="s">
        <v>113</v>
      </c>
      <c r="B55" s="150"/>
      <c r="C55" s="150"/>
      <c r="D55" s="151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</row>
    <row r="56" spans="1:18" s="23" customFormat="1" ht="13.5" thickBot="1" x14ac:dyDescent="0.3">
      <c r="A56" s="115"/>
      <c r="B56" s="146" t="s">
        <v>353</v>
      </c>
      <c r="C56" s="147"/>
      <c r="D56" s="148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</row>
    <row r="57" spans="1:18" s="125" customFormat="1" ht="15" customHeight="1" x14ac:dyDescent="0.25">
      <c r="A57" s="115" t="s">
        <v>1243</v>
      </c>
      <c r="B57" s="124" t="s">
        <v>354</v>
      </c>
      <c r="C57" s="123" t="s">
        <v>116</v>
      </c>
      <c r="D57" s="123">
        <v>50</v>
      </c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</row>
    <row r="58" spans="1:18" s="3" customFormat="1" ht="15" customHeight="1" x14ac:dyDescent="0.25">
      <c r="A58" s="115" t="s">
        <v>1298</v>
      </c>
      <c r="B58" s="126" t="s">
        <v>356</v>
      </c>
      <c r="C58" s="100" t="s">
        <v>125</v>
      </c>
      <c r="D58" s="100">
        <v>0.5</v>
      </c>
      <c r="E58" s="100"/>
      <c r="F58" s="127"/>
      <c r="G58" s="127"/>
      <c r="H58" s="127"/>
      <c r="I58" s="119"/>
      <c r="J58" s="119"/>
      <c r="K58" s="119"/>
      <c r="L58" s="119"/>
      <c r="M58" s="119"/>
      <c r="N58" s="119"/>
      <c r="O58" s="119"/>
    </row>
    <row r="59" spans="1:18" s="3" customFormat="1" ht="15" customHeight="1" x14ac:dyDescent="0.25">
      <c r="A59" s="115" t="s">
        <v>1299</v>
      </c>
      <c r="B59" s="126" t="s">
        <v>358</v>
      </c>
      <c r="C59" s="100" t="s">
        <v>41</v>
      </c>
      <c r="D59" s="100">
        <v>5</v>
      </c>
      <c r="E59" s="100"/>
      <c r="F59" s="127"/>
      <c r="G59" s="127"/>
      <c r="H59" s="127"/>
      <c r="I59" s="119"/>
      <c r="J59" s="119"/>
      <c r="K59" s="119"/>
      <c r="L59" s="119"/>
      <c r="M59" s="119"/>
      <c r="N59" s="119"/>
      <c r="O59" s="119"/>
    </row>
    <row r="60" spans="1:18" ht="15.75" thickBot="1" x14ac:dyDescent="0.3">
      <c r="A60" s="64"/>
      <c r="B60" s="65"/>
      <c r="C60" s="66"/>
      <c r="D60" s="67"/>
      <c r="E60" s="68"/>
      <c r="F60" s="68"/>
      <c r="G60" s="68"/>
      <c r="H60" s="68"/>
      <c r="I60" s="68"/>
      <c r="J60" s="68"/>
      <c r="K60" s="68"/>
      <c r="L60" s="68"/>
      <c r="M60" s="68"/>
      <c r="N60" s="68"/>
      <c r="O60" s="68"/>
    </row>
    <row r="61" spans="1:18" s="69" customFormat="1" ht="13.5" thickTop="1" x14ac:dyDescent="0.2">
      <c r="B61" s="70" t="s">
        <v>126</v>
      </c>
      <c r="C61" s="71"/>
      <c r="D61" s="72"/>
      <c r="E61" s="73"/>
      <c r="F61" s="73"/>
      <c r="G61" s="73"/>
      <c r="H61" s="73"/>
      <c r="I61" s="73"/>
      <c r="J61" s="73"/>
      <c r="K61" s="74">
        <f>SUM(K13:K59)</f>
        <v>0</v>
      </c>
      <c r="L61" s="74">
        <f>SUM(L13:L60)</f>
        <v>0</v>
      </c>
      <c r="M61" s="74">
        <f>SUM(M13:M60)</f>
        <v>0</v>
      </c>
      <c r="N61" s="74">
        <f>SUM(N13:N60)</f>
        <v>0</v>
      </c>
      <c r="O61" s="74">
        <f>SUM(O13:O60)</f>
        <v>0</v>
      </c>
      <c r="P61" s="75"/>
    </row>
    <row r="62" spans="1:18" ht="26.25" x14ac:dyDescent="0.25">
      <c r="B62" s="76" t="s">
        <v>127</v>
      </c>
      <c r="C62" s="77">
        <v>0</v>
      </c>
      <c r="D62" s="78"/>
      <c r="E62" s="79"/>
      <c r="F62" s="79"/>
      <c r="G62" s="79"/>
      <c r="H62" s="79"/>
      <c r="I62" s="79"/>
      <c r="J62" s="79"/>
      <c r="K62" s="79"/>
      <c r="L62" s="79"/>
      <c r="M62" s="80">
        <f>M61*C62</f>
        <v>0</v>
      </c>
      <c r="N62" s="79"/>
      <c r="O62" s="134">
        <f>M62</f>
        <v>0</v>
      </c>
    </row>
    <row r="63" spans="1:18" s="69" customFormat="1" ht="12.75" x14ac:dyDescent="0.2">
      <c r="B63" s="81" t="s">
        <v>126</v>
      </c>
      <c r="C63" s="82"/>
      <c r="D63" s="83"/>
      <c r="E63" s="84"/>
      <c r="F63" s="84"/>
      <c r="G63" s="84"/>
      <c r="H63" s="84"/>
      <c r="I63" s="84"/>
      <c r="J63" s="84"/>
      <c r="K63" s="30">
        <f>SUM(K61:K62)</f>
        <v>0</v>
      </c>
      <c r="L63" s="30">
        <f>SUM(L61:L62)</f>
        <v>0</v>
      </c>
      <c r="M63" s="30">
        <f>SUM(M61:M62)</f>
        <v>0</v>
      </c>
      <c r="N63" s="30">
        <f>SUM(N61:N62)</f>
        <v>0</v>
      </c>
      <c r="O63" s="30">
        <f>SUM(O61:O62)</f>
        <v>0</v>
      </c>
    </row>
    <row r="64" spans="1:18" x14ac:dyDescent="0.25">
      <c r="B64" s="85"/>
      <c r="C64" s="86"/>
      <c r="D64" s="87"/>
      <c r="E64" s="88"/>
      <c r="F64" s="88"/>
      <c r="G64" s="88"/>
      <c r="H64" s="88"/>
      <c r="I64" s="88"/>
      <c r="J64" s="88"/>
      <c r="K64" s="88"/>
      <c r="L64" s="88"/>
      <c r="M64" s="88"/>
      <c r="N64" s="88"/>
      <c r="O64" s="88"/>
    </row>
    <row r="65" spans="1:5" x14ac:dyDescent="0.25">
      <c r="A65" s="89" t="s">
        <v>128</v>
      </c>
      <c r="B65" s="90"/>
      <c r="C65" s="90"/>
      <c r="D65" s="91"/>
    </row>
    <row r="66" spans="1:5" x14ac:dyDescent="0.25">
      <c r="A66" s="105" t="s">
        <v>129</v>
      </c>
      <c r="B66" s="8"/>
      <c r="C66" s="106"/>
      <c r="D66" s="107"/>
    </row>
    <row r="67" spans="1:5" x14ac:dyDescent="0.25">
      <c r="A67" s="105" t="s">
        <v>130</v>
      </c>
      <c r="B67" s="8"/>
      <c r="C67" s="106"/>
      <c r="D67" s="107"/>
    </row>
    <row r="68" spans="1:5" x14ac:dyDescent="0.25">
      <c r="A68" s="105" t="s">
        <v>131</v>
      </c>
      <c r="B68" s="8"/>
      <c r="C68" s="106"/>
      <c r="D68" s="107"/>
    </row>
    <row r="69" spans="1:5" x14ac:dyDescent="0.25">
      <c r="A69" s="105" t="s">
        <v>132</v>
      </c>
      <c r="B69" s="8"/>
      <c r="C69" s="106"/>
      <c r="D69" s="107"/>
    </row>
    <row r="70" spans="1:5" x14ac:dyDescent="0.25">
      <c r="A70" s="105" t="s">
        <v>133</v>
      </c>
      <c r="B70" s="8"/>
      <c r="C70" s="106"/>
      <c r="D70" s="107"/>
    </row>
    <row r="71" spans="1:5" x14ac:dyDescent="0.25">
      <c r="A71" s="105" t="s">
        <v>134</v>
      </c>
      <c r="B71" s="8"/>
      <c r="C71" s="106"/>
      <c r="D71" s="107"/>
    </row>
    <row r="72" spans="1:5" x14ac:dyDescent="0.25">
      <c r="A72" s="105" t="s">
        <v>135</v>
      </c>
      <c r="B72" s="8"/>
      <c r="C72" s="106"/>
      <c r="D72" s="107"/>
    </row>
    <row r="73" spans="1:5" x14ac:dyDescent="0.25">
      <c r="A73" s="105" t="s">
        <v>136</v>
      </c>
      <c r="B73" s="8"/>
      <c r="C73" s="106"/>
      <c r="D73" s="107"/>
    </row>
    <row r="74" spans="1:5" x14ac:dyDescent="0.25">
      <c r="A74" s="105" t="s">
        <v>137</v>
      </c>
      <c r="B74" s="8"/>
      <c r="C74" s="106"/>
      <c r="D74" s="107"/>
    </row>
    <row r="75" spans="1:5" x14ac:dyDescent="0.25">
      <c r="A75" s="162" t="s">
        <v>179</v>
      </c>
      <c r="B75" s="162"/>
      <c r="C75" s="162"/>
      <c r="D75" s="162"/>
    </row>
    <row r="76" spans="1:5" x14ac:dyDescent="0.25">
      <c r="A76" s="108" t="s">
        <v>180</v>
      </c>
      <c r="B76" s="109"/>
      <c r="C76" s="110"/>
      <c r="D76" s="111"/>
    </row>
    <row r="77" spans="1:5" ht="25.5" customHeight="1" x14ac:dyDescent="0.25">
      <c r="A77" s="3" t="s">
        <v>138</v>
      </c>
      <c r="C77" s="160" t="str">
        <f>'[1]Būvnieka koptāme'!$D$26</f>
        <v>Jānis Jirjens</v>
      </c>
      <c r="D77" s="160"/>
    </row>
    <row r="78" spans="1:5" x14ac:dyDescent="0.25">
      <c r="A78" s="3"/>
      <c r="C78" s="3"/>
    </row>
    <row r="79" spans="1:5" x14ac:dyDescent="0.25">
      <c r="A79" s="3" t="s">
        <v>139</v>
      </c>
      <c r="C79" s="161" t="str">
        <f>'LT10; ELT, Sporta iela '!C76:D76</f>
        <v>D.Lamberts</v>
      </c>
      <c r="D79" s="161"/>
    </row>
    <row r="80" spans="1:5" x14ac:dyDescent="0.25">
      <c r="A80" s="3"/>
      <c r="C80" s="161" t="str">
        <f>'LT10; ELT, Sporta iela '!C77:E77</f>
        <v>Sert. Nr. 70-2485</v>
      </c>
      <c r="D80" s="161"/>
      <c r="E80" s="161"/>
    </row>
  </sheetData>
  <mergeCells count="22">
    <mergeCell ref="A30:D30"/>
    <mergeCell ref="B4:D5"/>
    <mergeCell ref="M9:N9"/>
    <mergeCell ref="A10:A11"/>
    <mergeCell ref="B10:B11"/>
    <mergeCell ref="C10:C11"/>
    <mergeCell ref="D10:D11"/>
    <mergeCell ref="E10:J10"/>
    <mergeCell ref="K10:O10"/>
    <mergeCell ref="A13:D13"/>
    <mergeCell ref="B14:D14"/>
    <mergeCell ref="B17:D17"/>
    <mergeCell ref="A21:D21"/>
    <mergeCell ref="B22:D22"/>
    <mergeCell ref="C77:D77"/>
    <mergeCell ref="C79:D79"/>
    <mergeCell ref="C80:E80"/>
    <mergeCell ref="B31:D31"/>
    <mergeCell ref="B53:D53"/>
    <mergeCell ref="A55:D55"/>
    <mergeCell ref="B56:D56"/>
    <mergeCell ref="A75:D75"/>
  </mergeCells>
  <conditionalFormatting sqref="B18">
    <cfRule type="cellIs" dxfId="1" priority="2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portrait" r:id="rId1"/>
  <headerFooter>
    <oddHeader>&amp;A</oddHeader>
    <oddFooter>&amp;CLapa &amp;P no &amp;N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78"/>
  <sheetViews>
    <sheetView showZeros="0" view="pageBreakPreview" topLeftCell="A46" zoomScale="85" zoomScaleNormal="100" zoomScaleSheetLayoutView="85" workbookViewId="0">
      <selection activeCell="C60" sqref="C60"/>
    </sheetView>
  </sheetViews>
  <sheetFormatPr defaultRowHeight="15" outlineLevelRow="1" outlineLevelCol="1" x14ac:dyDescent="0.25"/>
  <cols>
    <col min="1" max="1" width="16.85546875" customWidth="1"/>
    <col min="2" max="2" width="40.42578125" customWidth="1"/>
    <col min="3" max="3" width="7.28515625" customWidth="1"/>
    <col min="4" max="4" width="8.85546875" style="1" customWidth="1"/>
    <col min="5" max="5" width="8" hidden="1" customWidth="1" outlineLevel="1"/>
    <col min="6" max="6" width="6.140625" hidden="1" customWidth="1" outlineLevel="1"/>
    <col min="7" max="7" width="8" hidden="1" customWidth="1" outlineLevel="1"/>
    <col min="8" max="8" width="9.42578125" hidden="1" customWidth="1" outlineLevel="1"/>
    <col min="9" max="9" width="8.42578125" hidden="1" customWidth="1" outlineLevel="1"/>
    <col min="10" max="10" width="9.5703125" hidden="1" customWidth="1" outlineLevel="1"/>
    <col min="11" max="11" width="9.28515625" hidden="1" customWidth="1" outlineLevel="1"/>
    <col min="12" max="12" width="10.28515625" hidden="1" customWidth="1" outlineLevel="1"/>
    <col min="13" max="13" width="11" hidden="1" customWidth="1" outlineLevel="1"/>
    <col min="14" max="14" width="9.28515625" hidden="1" customWidth="1" outlineLevel="1"/>
    <col min="15" max="15" width="10.28515625" hidden="1" customWidth="1" outlineLevel="1"/>
    <col min="16" max="16" width="10.28515625" bestFit="1" customWidth="1" collapsed="1"/>
    <col min="17" max="17" width="11.42578125" customWidth="1"/>
  </cols>
  <sheetData>
    <row r="1" spans="1:18" outlineLevel="1" x14ac:dyDescent="0.25">
      <c r="A1" s="1"/>
      <c r="B1" s="1"/>
      <c r="C1" s="1"/>
      <c r="E1" s="1"/>
      <c r="F1" s="1">
        <v>3.8</v>
      </c>
      <c r="G1" s="1"/>
      <c r="H1" s="1"/>
      <c r="I1" s="2">
        <v>0.08</v>
      </c>
      <c r="J1" s="1"/>
      <c r="K1" s="1"/>
      <c r="L1" s="1"/>
      <c r="M1" s="1"/>
      <c r="N1" s="1"/>
      <c r="O1" s="1"/>
    </row>
    <row r="2" spans="1:18" s="3" customFormat="1" ht="15.75" thickBot="1" x14ac:dyDescent="0.3">
      <c r="A2" s="97"/>
      <c r="B2" s="94" t="s">
        <v>382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1:18" s="3" customFormat="1" ht="15.75" customHeight="1" thickTop="1" x14ac:dyDescent="0.25">
      <c r="B3" s="96" t="s">
        <v>381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18" s="3" customFormat="1" ht="12.75" x14ac:dyDescent="0.2">
      <c r="A4" s="92" t="s">
        <v>0</v>
      </c>
      <c r="B4" s="163" t="s">
        <v>176</v>
      </c>
      <c r="C4" s="163"/>
      <c r="D4" s="163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8" s="3" customFormat="1" ht="24.75" customHeight="1" x14ac:dyDescent="0.2">
      <c r="B5" s="163"/>
      <c r="C5" s="163"/>
      <c r="D5" s="163"/>
      <c r="E5" s="6"/>
      <c r="F5" s="6"/>
      <c r="G5" s="6"/>
      <c r="H5" s="6"/>
      <c r="I5" s="6"/>
      <c r="J5" s="6"/>
      <c r="K5" s="6"/>
      <c r="L5" s="6"/>
      <c r="M5" s="7"/>
      <c r="N5" s="7"/>
      <c r="O5" s="7"/>
    </row>
    <row r="6" spans="1:18" s="3" customFormat="1" ht="12.75" x14ac:dyDescent="0.2">
      <c r="A6" s="92" t="s">
        <v>1</v>
      </c>
      <c r="B6" s="6" t="s">
        <v>177</v>
      </c>
      <c r="C6" s="11"/>
      <c r="D6" s="12"/>
      <c r="E6" s="93" t="s">
        <v>4</v>
      </c>
      <c r="H6" s="14">
        <f>O61</f>
        <v>0</v>
      </c>
      <c r="I6" s="13" t="s">
        <v>140</v>
      </c>
      <c r="L6" s="10"/>
      <c r="M6" s="10"/>
      <c r="N6" s="10"/>
      <c r="O6" s="10"/>
    </row>
    <row r="7" spans="1:18" s="3" customFormat="1" ht="12.75" x14ac:dyDescent="0.2">
      <c r="A7" s="92" t="s">
        <v>2</v>
      </c>
      <c r="B7" s="6" t="s">
        <v>178</v>
      </c>
      <c r="C7" s="11"/>
      <c r="D7" s="12"/>
      <c r="E7" s="7" t="s">
        <v>5</v>
      </c>
      <c r="F7" s="7"/>
      <c r="G7" s="7"/>
      <c r="H7" s="5"/>
      <c r="I7" s="5"/>
      <c r="J7" s="5"/>
      <c r="M7" s="10"/>
      <c r="N7" s="10"/>
      <c r="O7" s="10"/>
    </row>
    <row r="8" spans="1:18" s="3" customFormat="1" ht="12.75" x14ac:dyDescent="0.2">
      <c r="A8" s="92" t="s">
        <v>3</v>
      </c>
      <c r="B8" s="6" t="s">
        <v>174</v>
      </c>
      <c r="C8" s="11"/>
      <c r="D8" s="12"/>
      <c r="E8" s="10"/>
      <c r="F8" s="10"/>
      <c r="G8" s="10"/>
      <c r="H8" s="9"/>
      <c r="I8" s="10"/>
      <c r="J8" s="10"/>
      <c r="K8" s="10"/>
      <c r="L8" s="10"/>
      <c r="M8" s="10"/>
      <c r="N8" s="10"/>
      <c r="O8" s="10"/>
    </row>
    <row r="9" spans="1:18" s="3" customFormat="1" ht="13.5" thickBot="1" x14ac:dyDescent="0.25">
      <c r="A9" s="6"/>
      <c r="B9" s="7"/>
      <c r="C9" s="7"/>
      <c r="D9" s="15"/>
      <c r="E9" s="7"/>
      <c r="F9" s="7"/>
      <c r="G9" s="7"/>
      <c r="H9" s="16"/>
      <c r="I9" s="13"/>
      <c r="J9" s="14"/>
      <c r="K9" s="13"/>
      <c r="M9" s="152"/>
      <c r="N9" s="152"/>
      <c r="O9" s="13"/>
    </row>
    <row r="10" spans="1:18" s="3" customFormat="1" ht="18.75" customHeight="1" x14ac:dyDescent="0.25">
      <c r="A10" s="153" t="s">
        <v>6</v>
      </c>
      <c r="B10" s="155" t="s">
        <v>7</v>
      </c>
      <c r="C10" s="157" t="s">
        <v>8</v>
      </c>
      <c r="D10" s="157" t="s">
        <v>9</v>
      </c>
      <c r="E10" s="155" t="s">
        <v>10</v>
      </c>
      <c r="F10" s="155"/>
      <c r="G10" s="155"/>
      <c r="H10" s="155"/>
      <c r="I10" s="155"/>
      <c r="J10" s="155"/>
      <c r="K10" s="155" t="s">
        <v>11</v>
      </c>
      <c r="L10" s="155" t="s">
        <v>11</v>
      </c>
      <c r="M10" s="155"/>
      <c r="N10" s="155"/>
      <c r="O10" s="159"/>
    </row>
    <row r="11" spans="1:18" s="3" customFormat="1" ht="88.5" customHeight="1" thickBot="1" x14ac:dyDescent="0.3">
      <c r="A11" s="154"/>
      <c r="B11" s="156"/>
      <c r="C11" s="158"/>
      <c r="D11" s="158"/>
      <c r="E11" s="17" t="s">
        <v>12</v>
      </c>
      <c r="F11" s="17" t="s">
        <v>13</v>
      </c>
      <c r="G11" s="17" t="s">
        <v>14</v>
      </c>
      <c r="H11" s="18" t="s">
        <v>15</v>
      </c>
      <c r="I11" s="17" t="s">
        <v>16</v>
      </c>
      <c r="J11" s="17" t="s">
        <v>17</v>
      </c>
      <c r="K11" s="17" t="s">
        <v>18</v>
      </c>
      <c r="L11" s="17" t="s">
        <v>19</v>
      </c>
      <c r="M11" s="17" t="s">
        <v>20</v>
      </c>
      <c r="N11" s="17" t="s">
        <v>16</v>
      </c>
      <c r="O11" s="19" t="s">
        <v>21</v>
      </c>
    </row>
    <row r="12" spans="1:18" s="23" customFormat="1" ht="15" customHeight="1" thickBot="1" x14ac:dyDescent="0.3">
      <c r="A12" s="20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21">
        <v>10</v>
      </c>
      <c r="K12" s="21">
        <v>11</v>
      </c>
      <c r="L12" s="21">
        <v>12</v>
      </c>
      <c r="M12" s="21">
        <v>13</v>
      </c>
      <c r="N12" s="21">
        <v>14</v>
      </c>
      <c r="O12" s="22">
        <v>15</v>
      </c>
    </row>
    <row r="13" spans="1:18" s="23" customFormat="1" ht="15.75" thickBot="1" x14ac:dyDescent="0.3">
      <c r="A13" s="149" t="s">
        <v>22</v>
      </c>
      <c r="B13" s="150"/>
      <c r="C13" s="150"/>
      <c r="D13" s="151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8" s="23" customFormat="1" ht="13.5" thickBot="1" x14ac:dyDescent="0.3">
      <c r="A14" s="25"/>
      <c r="B14" s="146" t="s">
        <v>23</v>
      </c>
      <c r="C14" s="147"/>
      <c r="D14" s="148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</row>
    <row r="15" spans="1:18" s="3" customFormat="1" ht="38.25" x14ac:dyDescent="0.25">
      <c r="A15" s="115" t="s">
        <v>1279</v>
      </c>
      <c r="B15" s="116" t="s">
        <v>306</v>
      </c>
      <c r="C15" s="117" t="s">
        <v>324</v>
      </c>
      <c r="D15" s="118">
        <v>1</v>
      </c>
      <c r="E15" s="119"/>
      <c r="F15" s="119"/>
      <c r="G15" s="119"/>
      <c r="H15" s="120"/>
      <c r="I15" s="119"/>
      <c r="J15" s="121"/>
      <c r="K15" s="121"/>
      <c r="L15" s="121"/>
      <c r="M15" s="121"/>
      <c r="N15" s="121"/>
      <c r="O15" s="121"/>
      <c r="R15" s="122"/>
    </row>
    <row r="16" spans="1:18" s="3" customFormat="1" ht="26.25" thickBot="1" x14ac:dyDescent="0.3">
      <c r="A16" s="115" t="s">
        <v>1280</v>
      </c>
      <c r="B16" s="116" t="s">
        <v>308</v>
      </c>
      <c r="C16" s="117" t="s">
        <v>29</v>
      </c>
      <c r="D16" s="118">
        <f>184</f>
        <v>184</v>
      </c>
      <c r="E16" s="119"/>
      <c r="F16" s="119"/>
      <c r="G16" s="119"/>
      <c r="H16" s="120"/>
      <c r="I16" s="119"/>
      <c r="J16" s="121"/>
      <c r="K16" s="121"/>
      <c r="L16" s="121"/>
      <c r="M16" s="121"/>
      <c r="N16" s="121"/>
      <c r="O16" s="121"/>
    </row>
    <row r="17" spans="1:15" s="23" customFormat="1" ht="13.5" thickBot="1" x14ac:dyDescent="0.3">
      <c r="A17" s="115"/>
      <c r="B17" s="146" t="s">
        <v>32</v>
      </c>
      <c r="C17" s="147"/>
      <c r="D17" s="148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</row>
    <row r="18" spans="1:15" s="23" customFormat="1" ht="38.25" x14ac:dyDescent="0.2">
      <c r="A18" s="115" t="s">
        <v>1255</v>
      </c>
      <c r="B18" s="26" t="s">
        <v>359</v>
      </c>
      <c r="C18" s="27" t="s">
        <v>324</v>
      </c>
      <c r="D18" s="28" t="s">
        <v>142</v>
      </c>
      <c r="E18" s="24"/>
      <c r="F18" s="24"/>
      <c r="G18" s="29"/>
      <c r="H18" s="30"/>
      <c r="I18" s="119"/>
      <c r="J18" s="24"/>
      <c r="K18" s="24"/>
      <c r="L18" s="24"/>
      <c r="M18" s="24"/>
      <c r="N18" s="24"/>
      <c r="O18" s="24"/>
    </row>
    <row r="19" spans="1:15" s="23" customFormat="1" ht="25.5" x14ac:dyDescent="0.2">
      <c r="A19" s="115" t="s">
        <v>1256</v>
      </c>
      <c r="B19" s="36" t="s">
        <v>1221</v>
      </c>
      <c r="C19" s="37" t="s">
        <v>324</v>
      </c>
      <c r="D19" s="37">
        <v>5</v>
      </c>
      <c r="E19" s="38"/>
      <c r="F19" s="39"/>
      <c r="G19" s="39"/>
      <c r="H19" s="39"/>
      <c r="I19" s="24"/>
      <c r="J19" s="40"/>
      <c r="K19" s="41"/>
      <c r="L19" s="41"/>
      <c r="M19" s="41"/>
      <c r="N19" s="41"/>
      <c r="O19" s="41"/>
    </row>
    <row r="20" spans="1:15" s="23" customFormat="1" ht="26.25" thickBot="1" x14ac:dyDescent="0.25">
      <c r="A20" s="115" t="s">
        <v>1257</v>
      </c>
      <c r="B20" s="36" t="s">
        <v>40</v>
      </c>
      <c r="C20" s="37" t="s">
        <v>41</v>
      </c>
      <c r="D20" s="37">
        <v>1</v>
      </c>
      <c r="E20" s="38"/>
      <c r="F20" s="39"/>
      <c r="G20" s="39"/>
      <c r="H20" s="39"/>
      <c r="I20" s="24"/>
      <c r="J20" s="40"/>
      <c r="K20" s="41"/>
      <c r="L20" s="41"/>
      <c r="M20" s="41"/>
      <c r="N20" s="41"/>
      <c r="O20" s="41"/>
    </row>
    <row r="21" spans="1:15" s="23" customFormat="1" ht="15.75" thickBot="1" x14ac:dyDescent="0.3">
      <c r="A21" s="149" t="s">
        <v>42</v>
      </c>
      <c r="B21" s="150"/>
      <c r="C21" s="150"/>
      <c r="D21" s="151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</row>
    <row r="22" spans="1:15" s="23" customFormat="1" ht="28.5" customHeight="1" thickBot="1" x14ac:dyDescent="0.3">
      <c r="A22" s="115"/>
      <c r="B22" s="146" t="s">
        <v>705</v>
      </c>
      <c r="C22" s="147"/>
      <c r="D22" s="148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</row>
    <row r="23" spans="1:15" s="125" customFormat="1" ht="25.5" x14ac:dyDescent="0.25">
      <c r="A23" s="115" t="s">
        <v>1258</v>
      </c>
      <c r="B23" s="124" t="s">
        <v>310</v>
      </c>
      <c r="C23" s="123" t="s">
        <v>311</v>
      </c>
      <c r="D23" s="123">
        <v>6</v>
      </c>
      <c r="E23" s="123"/>
      <c r="F23" s="119"/>
      <c r="G23" s="119"/>
      <c r="H23" s="120"/>
      <c r="I23" s="119"/>
      <c r="J23" s="121"/>
      <c r="K23" s="121"/>
      <c r="L23" s="121"/>
      <c r="M23" s="121"/>
      <c r="N23" s="121"/>
      <c r="O23" s="121"/>
    </row>
    <row r="24" spans="1:15" s="125" customFormat="1" ht="25.5" x14ac:dyDescent="0.25">
      <c r="A24" s="115" t="s">
        <v>1281</v>
      </c>
      <c r="B24" s="124" t="s">
        <v>313</v>
      </c>
      <c r="C24" s="123" t="s">
        <v>29</v>
      </c>
      <c r="D24" s="123">
        <f>184</f>
        <v>184</v>
      </c>
      <c r="E24" s="119"/>
      <c r="F24" s="119"/>
      <c r="G24" s="119"/>
      <c r="H24" s="119"/>
      <c r="I24" s="119"/>
      <c r="J24" s="119"/>
      <c r="K24" s="119"/>
      <c r="L24" s="119"/>
      <c r="M24" s="119"/>
      <c r="N24" s="119"/>
      <c r="O24" s="119"/>
    </row>
    <row r="25" spans="1:15" s="125" customFormat="1" ht="25.5" x14ac:dyDescent="0.25">
      <c r="A25" s="115" t="s">
        <v>1282</v>
      </c>
      <c r="B25" s="124" t="s">
        <v>315</v>
      </c>
      <c r="C25" s="123" t="s">
        <v>29</v>
      </c>
      <c r="D25" s="123">
        <f>184</f>
        <v>184</v>
      </c>
      <c r="E25" s="119"/>
      <c r="F25" s="119"/>
      <c r="G25" s="119"/>
      <c r="H25" s="119"/>
      <c r="I25" s="119"/>
      <c r="J25" s="119"/>
      <c r="K25" s="119"/>
      <c r="L25" s="119"/>
      <c r="M25" s="119"/>
      <c r="N25" s="119"/>
      <c r="O25" s="119"/>
    </row>
    <row r="26" spans="1:15" s="3" customFormat="1" ht="12.75" x14ac:dyDescent="0.25">
      <c r="A26" s="115" t="s">
        <v>1283</v>
      </c>
      <c r="B26" s="126" t="s">
        <v>317</v>
      </c>
      <c r="C26" s="100" t="s">
        <v>41</v>
      </c>
      <c r="D26" s="100">
        <f>ROUND(D25*0.3*0.1,0)</f>
        <v>6</v>
      </c>
      <c r="E26" s="127"/>
      <c r="F26" s="127"/>
      <c r="G26" s="127"/>
      <c r="H26" s="127"/>
      <c r="I26" s="119"/>
      <c r="J26" s="119"/>
      <c r="K26" s="119"/>
      <c r="L26" s="119"/>
      <c r="M26" s="119"/>
      <c r="N26" s="119"/>
      <c r="O26" s="119"/>
    </row>
    <row r="27" spans="1:15" s="125" customFormat="1" ht="30.75" customHeight="1" x14ac:dyDescent="0.25">
      <c r="A27" s="115" t="s">
        <v>1284</v>
      </c>
      <c r="B27" s="124" t="s">
        <v>319</v>
      </c>
      <c r="C27" s="123" t="s">
        <v>29</v>
      </c>
      <c r="D27" s="123">
        <f>184</f>
        <v>184</v>
      </c>
      <c r="E27" s="119"/>
      <c r="F27" s="119"/>
      <c r="G27" s="119"/>
      <c r="H27" s="119"/>
      <c r="I27" s="119"/>
      <c r="J27" s="119"/>
      <c r="K27" s="119"/>
      <c r="L27" s="119"/>
      <c r="M27" s="119"/>
      <c r="N27" s="119"/>
      <c r="O27" s="119"/>
    </row>
    <row r="28" spans="1:15" s="3" customFormat="1" ht="15" customHeight="1" x14ac:dyDescent="0.25">
      <c r="A28" s="115" t="s">
        <v>1285</v>
      </c>
      <c r="B28" s="126" t="s">
        <v>317</v>
      </c>
      <c r="C28" s="100" t="s">
        <v>41</v>
      </c>
      <c r="D28" s="100">
        <f>ROUND(D27*0.3*0.1,0)</f>
        <v>6</v>
      </c>
      <c r="E28" s="127"/>
      <c r="F28" s="127"/>
      <c r="G28" s="127"/>
      <c r="H28" s="127"/>
      <c r="I28" s="119"/>
      <c r="J28" s="119"/>
      <c r="K28" s="119"/>
      <c r="L28" s="119"/>
      <c r="M28" s="119"/>
      <c r="N28" s="119"/>
      <c r="O28" s="119"/>
    </row>
    <row r="29" spans="1:15" s="125" customFormat="1" ht="15" customHeight="1" thickBot="1" x14ac:dyDescent="0.3">
      <c r="A29" s="115" t="s">
        <v>1286</v>
      </c>
      <c r="B29" s="124" t="s">
        <v>322</v>
      </c>
      <c r="C29" s="123" t="s">
        <v>41</v>
      </c>
      <c r="D29" s="123">
        <f>12</f>
        <v>12</v>
      </c>
      <c r="E29" s="119"/>
      <c r="F29" s="119"/>
      <c r="G29" s="119"/>
      <c r="H29" s="120"/>
      <c r="I29" s="119"/>
      <c r="J29" s="121"/>
      <c r="K29" s="121"/>
      <c r="L29" s="121"/>
      <c r="M29" s="121"/>
      <c r="N29" s="121"/>
      <c r="O29" s="121"/>
    </row>
    <row r="30" spans="1:15" s="23" customFormat="1" ht="15.75" thickBot="1" x14ac:dyDescent="0.3">
      <c r="A30" s="149" t="s">
        <v>323</v>
      </c>
      <c r="B30" s="150"/>
      <c r="C30" s="150"/>
      <c r="D30" s="151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 s="23" customFormat="1" ht="13.5" thickBot="1" x14ac:dyDescent="0.3">
      <c r="A31" s="115"/>
      <c r="B31" s="146" t="s">
        <v>647</v>
      </c>
      <c r="C31" s="147"/>
      <c r="D31" s="148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 s="125" customFormat="1" ht="15" customHeight="1" x14ac:dyDescent="0.25">
      <c r="A32" s="115" t="s">
        <v>1287</v>
      </c>
      <c r="B32" s="124" t="s">
        <v>327</v>
      </c>
      <c r="C32" s="123" t="s">
        <v>29</v>
      </c>
      <c r="D32" s="123">
        <f>184</f>
        <v>184</v>
      </c>
      <c r="E32" s="128"/>
      <c r="F32" s="119"/>
      <c r="G32" s="119"/>
      <c r="H32" s="119"/>
      <c r="I32" s="119"/>
      <c r="J32" s="119"/>
      <c r="K32" s="119"/>
      <c r="L32" s="119"/>
      <c r="M32" s="119"/>
      <c r="N32" s="119"/>
      <c r="O32" s="119"/>
    </row>
    <row r="33" spans="1:18" s="3" customFormat="1" ht="15" customHeight="1" x14ac:dyDescent="0.25">
      <c r="A33" s="115" t="s">
        <v>1259</v>
      </c>
      <c r="B33" s="126" t="s">
        <v>329</v>
      </c>
      <c r="C33" s="100" t="s">
        <v>29</v>
      </c>
      <c r="D33" s="100">
        <f>184</f>
        <v>184</v>
      </c>
      <c r="E33" s="129"/>
      <c r="F33" s="127"/>
      <c r="G33" s="127"/>
      <c r="H33" s="127"/>
      <c r="I33" s="119"/>
      <c r="J33" s="119"/>
      <c r="K33" s="119"/>
      <c r="L33" s="119"/>
      <c r="M33" s="119"/>
      <c r="N33" s="119"/>
      <c r="O33" s="119"/>
    </row>
    <row r="34" spans="1:18" s="125" customFormat="1" ht="25.5" x14ac:dyDescent="0.25">
      <c r="A34" s="115" t="s">
        <v>1260</v>
      </c>
      <c r="B34" s="124" t="s">
        <v>331</v>
      </c>
      <c r="C34" s="123" t="s">
        <v>29</v>
      </c>
      <c r="D34" s="123">
        <v>184</v>
      </c>
      <c r="E34" s="119"/>
      <c r="F34" s="119"/>
      <c r="G34" s="119"/>
      <c r="H34" s="119"/>
      <c r="I34" s="119"/>
      <c r="J34" s="119"/>
      <c r="K34" s="119"/>
      <c r="L34" s="119"/>
      <c r="M34" s="119"/>
      <c r="N34" s="119"/>
      <c r="O34" s="119"/>
    </row>
    <row r="35" spans="1:18" s="3" customFormat="1" ht="15" customHeight="1" x14ac:dyDescent="0.25">
      <c r="A35" s="115" t="s">
        <v>1261</v>
      </c>
      <c r="B35" s="126" t="s">
        <v>360</v>
      </c>
      <c r="C35" s="100" t="s">
        <v>29</v>
      </c>
      <c r="D35" s="100">
        <v>226</v>
      </c>
      <c r="E35" s="127"/>
      <c r="F35" s="127"/>
      <c r="G35" s="127"/>
      <c r="H35" s="127"/>
      <c r="I35" s="119"/>
      <c r="J35" s="119"/>
      <c r="K35" s="119"/>
      <c r="L35" s="119"/>
      <c r="M35" s="119"/>
      <c r="N35" s="119"/>
      <c r="O35" s="119"/>
      <c r="R35" s="122"/>
    </row>
    <row r="36" spans="1:18" s="125" customFormat="1" ht="12.75" x14ac:dyDescent="0.25">
      <c r="A36" s="115" t="s">
        <v>1262</v>
      </c>
      <c r="B36" s="124" t="s">
        <v>335</v>
      </c>
      <c r="C36" s="123" t="s">
        <v>29</v>
      </c>
      <c r="D36" s="123">
        <v>184</v>
      </c>
      <c r="E36" s="119"/>
      <c r="F36" s="119"/>
      <c r="G36" s="119"/>
      <c r="H36" s="130"/>
      <c r="I36" s="119"/>
      <c r="J36" s="119"/>
      <c r="K36" s="119"/>
      <c r="L36" s="119"/>
      <c r="M36" s="119"/>
      <c r="N36" s="119"/>
      <c r="O36" s="119"/>
    </row>
    <row r="37" spans="1:18" s="3" customFormat="1" ht="15" customHeight="1" x14ac:dyDescent="0.25">
      <c r="A37" s="115" t="s">
        <v>1263</v>
      </c>
      <c r="B37" s="126" t="s">
        <v>361</v>
      </c>
      <c r="C37" s="100" t="s">
        <v>29</v>
      </c>
      <c r="D37" s="100">
        <v>184</v>
      </c>
      <c r="E37" s="100"/>
      <c r="F37" s="127"/>
      <c r="G37" s="127"/>
      <c r="H37" s="127"/>
      <c r="I37" s="119"/>
      <c r="J37" s="119"/>
      <c r="K37" s="119"/>
      <c r="L37" s="119"/>
      <c r="M37" s="119"/>
      <c r="N37" s="119"/>
      <c r="O37" s="119"/>
    </row>
    <row r="38" spans="1:18" s="125" customFormat="1" ht="51" x14ac:dyDescent="0.25">
      <c r="A38" s="115" t="s">
        <v>1264</v>
      </c>
      <c r="B38" s="124" t="s">
        <v>364</v>
      </c>
      <c r="C38" s="123" t="s">
        <v>338</v>
      </c>
      <c r="D38" s="123">
        <v>6</v>
      </c>
      <c r="E38" s="119"/>
      <c r="F38" s="119"/>
      <c r="G38" s="119"/>
      <c r="H38" s="119"/>
      <c r="I38" s="119"/>
      <c r="J38" s="119"/>
      <c r="K38" s="119"/>
      <c r="L38" s="119"/>
      <c r="M38" s="119"/>
      <c r="N38" s="119"/>
      <c r="O38" s="119"/>
    </row>
    <row r="39" spans="1:18" s="125" customFormat="1" ht="12.75" x14ac:dyDescent="0.25">
      <c r="A39" s="115" t="s">
        <v>1265</v>
      </c>
      <c r="B39" s="124" t="s">
        <v>340</v>
      </c>
      <c r="C39" s="123" t="s">
        <v>35</v>
      </c>
      <c r="D39" s="123">
        <v>12</v>
      </c>
      <c r="E39" s="130"/>
      <c r="F39" s="130"/>
      <c r="G39" s="130"/>
      <c r="H39" s="130"/>
      <c r="I39" s="119"/>
      <c r="J39" s="119"/>
      <c r="K39" s="119"/>
      <c r="L39" s="119"/>
      <c r="M39" s="119"/>
      <c r="N39" s="119"/>
      <c r="O39" s="119"/>
      <c r="R39" s="122"/>
    </row>
    <row r="40" spans="1:18" s="3" customFormat="1" ht="15" customHeight="1" x14ac:dyDescent="0.25">
      <c r="A40" s="115" t="s">
        <v>1266</v>
      </c>
      <c r="B40" s="126" t="s">
        <v>363</v>
      </c>
      <c r="C40" s="100" t="s">
        <v>35</v>
      </c>
      <c r="D40" s="100">
        <v>6</v>
      </c>
      <c r="E40" s="127"/>
      <c r="F40" s="127"/>
      <c r="G40" s="127"/>
      <c r="H40" s="127"/>
      <c r="I40" s="119"/>
      <c r="J40" s="119"/>
      <c r="K40" s="119"/>
      <c r="L40" s="119"/>
      <c r="M40" s="119"/>
      <c r="N40" s="119"/>
      <c r="O40" s="119"/>
    </row>
    <row r="41" spans="1:18" s="3" customFormat="1" ht="15" customHeight="1" x14ac:dyDescent="0.25">
      <c r="A41" s="115" t="s">
        <v>1267</v>
      </c>
      <c r="B41" s="126" t="s">
        <v>343</v>
      </c>
      <c r="C41" s="100" t="s">
        <v>35</v>
      </c>
      <c r="D41" s="100">
        <v>6</v>
      </c>
      <c r="E41" s="127"/>
      <c r="F41" s="127"/>
      <c r="G41" s="127"/>
      <c r="H41" s="127"/>
      <c r="I41" s="119"/>
      <c r="J41" s="119"/>
      <c r="K41" s="119"/>
      <c r="L41" s="119"/>
      <c r="M41" s="119"/>
      <c r="N41" s="119"/>
      <c r="O41" s="119"/>
    </row>
    <row r="42" spans="1:18" s="3" customFormat="1" ht="38.25" x14ac:dyDescent="0.25">
      <c r="A42" s="115" t="s">
        <v>1288</v>
      </c>
      <c r="B42" s="126" t="s">
        <v>362</v>
      </c>
      <c r="C42" s="100" t="s">
        <v>35</v>
      </c>
      <c r="D42" s="100">
        <v>6</v>
      </c>
      <c r="E42" s="127"/>
      <c r="F42" s="127"/>
      <c r="G42" s="127"/>
      <c r="H42" s="127"/>
      <c r="I42" s="119"/>
      <c r="J42" s="119"/>
      <c r="K42" s="119"/>
      <c r="L42" s="119"/>
      <c r="M42" s="119"/>
      <c r="N42" s="119"/>
      <c r="O42" s="119"/>
    </row>
    <row r="43" spans="1:18" s="3" customFormat="1" ht="15" customHeight="1" x14ac:dyDescent="0.25">
      <c r="A43" s="115" t="s">
        <v>1268</v>
      </c>
      <c r="B43" s="126" t="s">
        <v>370</v>
      </c>
      <c r="C43" s="100" t="s">
        <v>35</v>
      </c>
      <c r="D43" s="100">
        <v>6</v>
      </c>
      <c r="E43" s="127"/>
      <c r="F43" s="127"/>
      <c r="G43" s="127"/>
      <c r="H43" s="127"/>
      <c r="I43" s="119"/>
      <c r="J43" s="119"/>
      <c r="K43" s="119"/>
      <c r="L43" s="119"/>
      <c r="M43" s="119"/>
      <c r="N43" s="119"/>
      <c r="O43" s="119"/>
    </row>
    <row r="44" spans="1:18" s="3" customFormat="1" ht="15" customHeight="1" x14ac:dyDescent="0.25">
      <c r="A44" s="115" t="s">
        <v>1269</v>
      </c>
      <c r="B44" s="126" t="s">
        <v>367</v>
      </c>
      <c r="C44" s="100" t="s">
        <v>35</v>
      </c>
      <c r="D44" s="100">
        <v>1</v>
      </c>
      <c r="E44" s="127"/>
      <c r="F44" s="127"/>
      <c r="G44" s="127"/>
      <c r="H44" s="127"/>
      <c r="I44" s="119"/>
      <c r="J44" s="119"/>
      <c r="K44" s="119"/>
      <c r="L44" s="119"/>
      <c r="M44" s="119"/>
      <c r="N44" s="119"/>
      <c r="O44" s="119"/>
    </row>
    <row r="45" spans="1:18" s="3" customFormat="1" ht="15" customHeight="1" x14ac:dyDescent="0.25">
      <c r="A45" s="115" t="s">
        <v>1270</v>
      </c>
      <c r="B45" s="126" t="s">
        <v>368</v>
      </c>
      <c r="C45" s="100" t="s">
        <v>35</v>
      </c>
      <c r="D45" s="100">
        <v>6</v>
      </c>
      <c r="E45" s="127"/>
      <c r="F45" s="127"/>
      <c r="G45" s="127"/>
      <c r="H45" s="127"/>
      <c r="I45" s="119"/>
      <c r="J45" s="119"/>
      <c r="K45" s="119"/>
      <c r="L45" s="119"/>
      <c r="M45" s="119"/>
      <c r="N45" s="119"/>
      <c r="O45" s="119"/>
    </row>
    <row r="46" spans="1:18" s="3" customFormat="1" ht="15" customHeight="1" x14ac:dyDescent="0.25">
      <c r="A46" s="115" t="s">
        <v>1271</v>
      </c>
      <c r="B46" s="126" t="s">
        <v>369</v>
      </c>
      <c r="C46" s="100" t="s">
        <v>35</v>
      </c>
      <c r="D46" s="100">
        <v>6</v>
      </c>
      <c r="E46" s="127"/>
      <c r="F46" s="127"/>
      <c r="G46" s="127"/>
      <c r="H46" s="127"/>
      <c r="I46" s="119"/>
      <c r="J46" s="119"/>
      <c r="K46" s="119"/>
      <c r="L46" s="119"/>
      <c r="M46" s="119"/>
      <c r="N46" s="119"/>
      <c r="O46" s="119"/>
    </row>
    <row r="47" spans="1:18" s="3" customFormat="1" ht="15" customHeight="1" x14ac:dyDescent="0.25">
      <c r="A47" s="115" t="s">
        <v>1272</v>
      </c>
      <c r="B47" s="126" t="s">
        <v>365</v>
      </c>
      <c r="C47" s="100" t="s">
        <v>35</v>
      </c>
      <c r="D47" s="100">
        <v>1</v>
      </c>
      <c r="E47" s="127"/>
      <c r="F47" s="127"/>
      <c r="G47" s="127"/>
      <c r="H47" s="127"/>
      <c r="I47" s="119"/>
      <c r="J47" s="119"/>
      <c r="K47" s="119"/>
      <c r="L47" s="119"/>
      <c r="M47" s="119"/>
      <c r="N47" s="119"/>
      <c r="O47" s="119"/>
    </row>
    <row r="48" spans="1:18" s="3" customFormat="1" ht="15" customHeight="1" x14ac:dyDescent="0.25">
      <c r="A48" s="115" t="s">
        <v>1273</v>
      </c>
      <c r="B48" s="126" t="s">
        <v>1294</v>
      </c>
      <c r="C48" s="100" t="s">
        <v>29</v>
      </c>
      <c r="D48" s="100">
        <f>ROUND(D40*12,0)</f>
        <v>72</v>
      </c>
      <c r="E48" s="127"/>
      <c r="F48" s="127"/>
      <c r="G48" s="127"/>
      <c r="H48" s="127"/>
      <c r="I48" s="119"/>
      <c r="J48" s="119"/>
      <c r="K48" s="119"/>
      <c r="L48" s="119"/>
      <c r="M48" s="119"/>
      <c r="N48" s="119"/>
      <c r="O48" s="119"/>
    </row>
    <row r="49" spans="1:18" s="125" customFormat="1" ht="38.25" x14ac:dyDescent="0.25">
      <c r="A49" s="115" t="s">
        <v>1274</v>
      </c>
      <c r="B49" s="124" t="s">
        <v>366</v>
      </c>
      <c r="C49" s="123" t="s">
        <v>324</v>
      </c>
      <c r="D49" s="123">
        <v>1</v>
      </c>
      <c r="E49" s="121"/>
      <c r="F49" s="119"/>
      <c r="G49" s="119"/>
      <c r="H49" s="119"/>
      <c r="I49" s="119"/>
      <c r="J49" s="119"/>
      <c r="K49" s="119"/>
      <c r="L49" s="119"/>
      <c r="M49" s="119"/>
      <c r="N49" s="119"/>
      <c r="O49" s="119"/>
      <c r="R49" s="122"/>
    </row>
    <row r="50" spans="1:18" s="125" customFormat="1" ht="13.5" thickBot="1" x14ac:dyDescent="0.3">
      <c r="A50" s="115" t="s">
        <v>1275</v>
      </c>
      <c r="B50" s="124" t="s">
        <v>340</v>
      </c>
      <c r="C50" s="123" t="s">
        <v>35</v>
      </c>
      <c r="D50" s="123">
        <v>1</v>
      </c>
      <c r="E50" s="132"/>
      <c r="F50" s="130"/>
      <c r="G50" s="130"/>
      <c r="H50" s="130"/>
      <c r="I50" s="119"/>
      <c r="J50" s="119"/>
      <c r="K50" s="119"/>
      <c r="L50" s="119"/>
      <c r="M50" s="119"/>
      <c r="N50" s="119"/>
      <c r="O50" s="119"/>
    </row>
    <row r="51" spans="1:18" s="23" customFormat="1" ht="13.5" thickBot="1" x14ac:dyDescent="0.3">
      <c r="A51" s="115"/>
      <c r="B51" s="146" t="s">
        <v>84</v>
      </c>
      <c r="C51" s="147"/>
      <c r="D51" s="148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</row>
    <row r="52" spans="1:18" s="23" customFormat="1" ht="39" thickBot="1" x14ac:dyDescent="0.25">
      <c r="A52" s="115" t="s">
        <v>1276</v>
      </c>
      <c r="B52" s="26" t="s">
        <v>352</v>
      </c>
      <c r="C52" s="27" t="s">
        <v>324</v>
      </c>
      <c r="D52" s="28" t="s">
        <v>142</v>
      </c>
      <c r="E52" s="29"/>
      <c r="F52" s="24"/>
      <c r="G52" s="29"/>
      <c r="H52" s="29"/>
      <c r="I52" s="29"/>
      <c r="J52" s="24"/>
      <c r="K52" s="24"/>
      <c r="L52" s="24"/>
      <c r="M52" s="24"/>
      <c r="N52" s="24"/>
      <c r="O52" s="24"/>
    </row>
    <row r="53" spans="1:18" s="23" customFormat="1" ht="15.75" thickBot="1" x14ac:dyDescent="0.3">
      <c r="A53" s="149" t="s">
        <v>113</v>
      </c>
      <c r="B53" s="150"/>
      <c r="C53" s="150"/>
      <c r="D53" s="151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</row>
    <row r="54" spans="1:18" s="23" customFormat="1" ht="13.5" thickBot="1" x14ac:dyDescent="0.3">
      <c r="A54" s="115"/>
      <c r="B54" s="146" t="s">
        <v>353</v>
      </c>
      <c r="C54" s="147"/>
      <c r="D54" s="148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</row>
    <row r="55" spans="1:18" s="125" customFormat="1" ht="15" customHeight="1" x14ac:dyDescent="0.25">
      <c r="A55" s="115" t="s">
        <v>1277</v>
      </c>
      <c r="B55" s="124" t="s">
        <v>354</v>
      </c>
      <c r="C55" s="123" t="s">
        <v>116</v>
      </c>
      <c r="D55" s="123">
        <v>15</v>
      </c>
      <c r="E55" s="119"/>
      <c r="F55" s="119"/>
      <c r="G55" s="119"/>
      <c r="H55" s="119"/>
      <c r="I55" s="119"/>
      <c r="J55" s="119"/>
      <c r="K55" s="119"/>
      <c r="L55" s="119"/>
      <c r="M55" s="119"/>
      <c r="N55" s="119"/>
      <c r="O55" s="119"/>
    </row>
    <row r="56" spans="1:18" s="3" customFormat="1" ht="15" customHeight="1" x14ac:dyDescent="0.25">
      <c r="A56" s="115" t="s">
        <v>1278</v>
      </c>
      <c r="B56" s="126" t="s">
        <v>356</v>
      </c>
      <c r="C56" s="100" t="s">
        <v>125</v>
      </c>
      <c r="D56" s="100">
        <v>0.1</v>
      </c>
      <c r="E56" s="100"/>
      <c r="F56" s="127"/>
      <c r="G56" s="127"/>
      <c r="H56" s="127"/>
      <c r="I56" s="119"/>
      <c r="J56" s="119"/>
      <c r="K56" s="119"/>
      <c r="L56" s="119"/>
      <c r="M56" s="119"/>
      <c r="N56" s="119"/>
      <c r="O56" s="119"/>
    </row>
    <row r="57" spans="1:18" s="3" customFormat="1" ht="15" customHeight="1" x14ac:dyDescent="0.25">
      <c r="A57" s="115" t="s">
        <v>1295</v>
      </c>
      <c r="B57" s="126" t="s">
        <v>358</v>
      </c>
      <c r="C57" s="100" t="s">
        <v>41</v>
      </c>
      <c r="D57" s="100">
        <v>1</v>
      </c>
      <c r="E57" s="100"/>
      <c r="F57" s="127"/>
      <c r="G57" s="127"/>
      <c r="H57" s="127"/>
      <c r="I57" s="119"/>
      <c r="J57" s="119"/>
      <c r="K57" s="119"/>
      <c r="L57" s="119"/>
      <c r="M57" s="119"/>
      <c r="N57" s="119"/>
      <c r="O57" s="119"/>
    </row>
    <row r="58" spans="1:18" ht="15.75" thickBot="1" x14ac:dyDescent="0.3">
      <c r="A58" s="64"/>
      <c r="B58" s="65"/>
      <c r="C58" s="66"/>
      <c r="D58" s="67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</row>
    <row r="59" spans="1:18" s="69" customFormat="1" ht="13.5" thickTop="1" x14ac:dyDescent="0.2">
      <c r="B59" s="70" t="s">
        <v>126</v>
      </c>
      <c r="C59" s="71"/>
      <c r="D59" s="72"/>
      <c r="E59" s="73"/>
      <c r="F59" s="73"/>
      <c r="G59" s="73"/>
      <c r="H59" s="73"/>
      <c r="I59" s="73"/>
      <c r="J59" s="73"/>
      <c r="K59" s="74">
        <f>SUM(K13:K57)</f>
        <v>0</v>
      </c>
      <c r="L59" s="74">
        <f>SUM(L13:L58)</f>
        <v>0</v>
      </c>
      <c r="M59" s="74">
        <f>SUM(M13:M58)</f>
        <v>0</v>
      </c>
      <c r="N59" s="74">
        <f>SUM(N13:N58)</f>
        <v>0</v>
      </c>
      <c r="O59" s="74">
        <f>SUM(O13:O58)</f>
        <v>0</v>
      </c>
      <c r="P59" s="75"/>
    </row>
    <row r="60" spans="1:18" ht="26.25" x14ac:dyDescent="0.25">
      <c r="B60" s="76" t="s">
        <v>127</v>
      </c>
      <c r="C60" s="77"/>
      <c r="D60" s="78"/>
      <c r="E60" s="79"/>
      <c r="F60" s="79"/>
      <c r="G60" s="79"/>
      <c r="H60" s="79"/>
      <c r="I60" s="79"/>
      <c r="J60" s="79"/>
      <c r="K60" s="79"/>
      <c r="L60" s="79"/>
      <c r="M60" s="80">
        <f>M59*C60</f>
        <v>0</v>
      </c>
      <c r="N60" s="79"/>
      <c r="O60" s="134">
        <f>M60</f>
        <v>0</v>
      </c>
    </row>
    <row r="61" spans="1:18" s="69" customFormat="1" ht="12.75" x14ac:dyDescent="0.2">
      <c r="B61" s="81" t="s">
        <v>126</v>
      </c>
      <c r="C61" s="82"/>
      <c r="D61" s="83"/>
      <c r="E61" s="84"/>
      <c r="F61" s="84"/>
      <c r="G61" s="84"/>
      <c r="H61" s="84"/>
      <c r="I61" s="84"/>
      <c r="J61" s="84"/>
      <c r="K61" s="30">
        <f>SUM(K59:K60)</f>
        <v>0</v>
      </c>
      <c r="L61" s="30">
        <f>SUM(L59:L60)</f>
        <v>0</v>
      </c>
      <c r="M61" s="30">
        <f>SUM(M59:M60)</f>
        <v>0</v>
      </c>
      <c r="N61" s="30">
        <f>SUM(N59:N60)</f>
        <v>0</v>
      </c>
      <c r="O61" s="30">
        <f>SUM(O59:O60)</f>
        <v>0</v>
      </c>
    </row>
    <row r="62" spans="1:18" ht="15" customHeight="1" x14ac:dyDescent="0.25">
      <c r="B62" s="85"/>
      <c r="C62" s="86"/>
      <c r="D62" s="87"/>
      <c r="E62" s="88"/>
      <c r="F62" s="88"/>
      <c r="G62" s="88"/>
      <c r="H62" s="88"/>
      <c r="I62" s="88"/>
      <c r="J62" s="88"/>
      <c r="K62" s="88"/>
      <c r="L62" s="88"/>
      <c r="M62" s="88"/>
      <c r="N62" s="88"/>
      <c r="O62" s="88"/>
    </row>
    <row r="63" spans="1:18" x14ac:dyDescent="0.25">
      <c r="A63" s="89" t="s">
        <v>128</v>
      </c>
      <c r="B63" s="90"/>
      <c r="C63" s="90"/>
      <c r="D63" s="91"/>
    </row>
    <row r="64" spans="1:18" x14ac:dyDescent="0.25">
      <c r="A64" s="105" t="s">
        <v>129</v>
      </c>
      <c r="B64" s="8"/>
      <c r="C64" s="106"/>
      <c r="D64" s="107"/>
    </row>
    <row r="65" spans="1:5" x14ac:dyDescent="0.25">
      <c r="A65" s="105" t="s">
        <v>130</v>
      </c>
      <c r="B65" s="8"/>
      <c r="C65" s="106"/>
      <c r="D65" s="107"/>
    </row>
    <row r="66" spans="1:5" x14ac:dyDescent="0.25">
      <c r="A66" s="105" t="s">
        <v>131</v>
      </c>
      <c r="B66" s="8"/>
      <c r="C66" s="106"/>
      <c r="D66" s="107"/>
    </row>
    <row r="67" spans="1:5" x14ac:dyDescent="0.25">
      <c r="A67" s="105" t="s">
        <v>132</v>
      </c>
      <c r="B67" s="8"/>
      <c r="C67" s="106"/>
      <c r="D67" s="107"/>
    </row>
    <row r="68" spans="1:5" x14ac:dyDescent="0.25">
      <c r="A68" s="105" t="s">
        <v>133</v>
      </c>
      <c r="B68" s="8"/>
      <c r="C68" s="106"/>
      <c r="D68" s="107"/>
    </row>
    <row r="69" spans="1:5" x14ac:dyDescent="0.25">
      <c r="A69" s="105" t="s">
        <v>134</v>
      </c>
      <c r="B69" s="8"/>
      <c r="C69" s="106"/>
      <c r="D69" s="107"/>
    </row>
    <row r="70" spans="1:5" x14ac:dyDescent="0.25">
      <c r="A70" s="105" t="s">
        <v>135</v>
      </c>
      <c r="B70" s="8"/>
      <c r="C70" s="106"/>
      <c r="D70" s="107"/>
    </row>
    <row r="71" spans="1:5" x14ac:dyDescent="0.25">
      <c r="A71" s="105" t="s">
        <v>136</v>
      </c>
      <c r="B71" s="8"/>
      <c r="C71" s="106"/>
      <c r="D71" s="107"/>
    </row>
    <row r="72" spans="1:5" x14ac:dyDescent="0.25">
      <c r="A72" s="105" t="s">
        <v>137</v>
      </c>
      <c r="B72" s="8"/>
      <c r="C72" s="106"/>
      <c r="D72" s="107"/>
    </row>
    <row r="73" spans="1:5" x14ac:dyDescent="0.25">
      <c r="A73" s="162" t="s">
        <v>179</v>
      </c>
      <c r="B73" s="162"/>
      <c r="C73" s="162"/>
      <c r="D73" s="162"/>
    </row>
    <row r="74" spans="1:5" x14ac:dyDescent="0.25">
      <c r="A74" s="108" t="s">
        <v>180</v>
      </c>
      <c r="B74" s="109"/>
      <c r="C74" s="110"/>
      <c r="D74" s="111"/>
    </row>
    <row r="75" spans="1:5" ht="25.5" customHeight="1" x14ac:dyDescent="0.25">
      <c r="A75" s="3" t="s">
        <v>138</v>
      </c>
      <c r="C75" s="160" t="str">
        <f>'[1]Būvnieka koptāme'!$D$26</f>
        <v>Jānis Jirjens</v>
      </c>
      <c r="D75" s="160"/>
    </row>
    <row r="76" spans="1:5" x14ac:dyDescent="0.25">
      <c r="A76" s="3"/>
      <c r="C76" s="3"/>
    </row>
    <row r="77" spans="1:5" x14ac:dyDescent="0.25">
      <c r="A77" s="3" t="s">
        <v>139</v>
      </c>
      <c r="C77" s="161" t="str">
        <f>'LT10; ELT, Sporta iela '!C76:D76</f>
        <v>D.Lamberts</v>
      </c>
      <c r="D77" s="161"/>
    </row>
    <row r="78" spans="1:5" x14ac:dyDescent="0.25">
      <c r="A78" s="3"/>
      <c r="C78" s="161" t="str">
        <f>'LT10; ELT, Sporta iela '!C77:E77</f>
        <v>Sert. Nr. 70-2485</v>
      </c>
      <c r="D78" s="161"/>
      <c r="E78" s="161"/>
    </row>
  </sheetData>
  <mergeCells count="22">
    <mergeCell ref="A30:D30"/>
    <mergeCell ref="C75:D75"/>
    <mergeCell ref="C77:D77"/>
    <mergeCell ref="C78:E78"/>
    <mergeCell ref="B31:D31"/>
    <mergeCell ref="B51:D51"/>
    <mergeCell ref="A53:D53"/>
    <mergeCell ref="B54:D54"/>
    <mergeCell ref="A73:D73"/>
    <mergeCell ref="A13:D13"/>
    <mergeCell ref="B14:D14"/>
    <mergeCell ref="B17:D17"/>
    <mergeCell ref="A21:D21"/>
    <mergeCell ref="B22:D22"/>
    <mergeCell ref="B4:D5"/>
    <mergeCell ref="M9:N9"/>
    <mergeCell ref="A10:A11"/>
    <mergeCell ref="B10:B11"/>
    <mergeCell ref="C10:C11"/>
    <mergeCell ref="D10:D11"/>
    <mergeCell ref="E10:J10"/>
    <mergeCell ref="K10:O10"/>
  </mergeCells>
  <conditionalFormatting sqref="B18">
    <cfRule type="cellIs" dxfId="0" priority="1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0" orientation="portrait" r:id="rId1"/>
  <headerFooter>
    <oddHeader>&amp;A</oddHeader>
    <oddFooter>&amp;CLapa &amp;P no &amp;N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95"/>
  <sheetViews>
    <sheetView showZeros="0" view="pageBreakPreview" topLeftCell="A61" zoomScale="85" zoomScaleNormal="100" zoomScaleSheetLayoutView="85" workbookViewId="0">
      <selection activeCell="C74" sqref="C74"/>
    </sheetView>
  </sheetViews>
  <sheetFormatPr defaultRowHeight="15" outlineLevelRow="1" outlineLevelCol="1" x14ac:dyDescent="0.25"/>
  <cols>
    <col min="1" max="1" width="16.85546875" customWidth="1"/>
    <col min="2" max="2" width="40.42578125" customWidth="1"/>
    <col min="3" max="3" width="7.28515625" customWidth="1"/>
    <col min="4" max="4" width="8.7109375" style="1" customWidth="1"/>
    <col min="5" max="5" width="8" hidden="1" customWidth="1" outlineLevel="1"/>
    <col min="6" max="6" width="6.140625" hidden="1" customWidth="1" outlineLevel="1"/>
    <col min="7" max="7" width="8" hidden="1" customWidth="1" outlineLevel="1"/>
    <col min="8" max="8" width="9.42578125" hidden="1" customWidth="1" outlineLevel="1"/>
    <col min="9" max="9" width="8.42578125" hidden="1" customWidth="1" outlineLevel="1"/>
    <col min="10" max="10" width="9.5703125" hidden="1" customWidth="1" outlineLevel="1"/>
    <col min="11" max="11" width="9.28515625" hidden="1" customWidth="1" outlineLevel="1"/>
    <col min="12" max="12" width="10.28515625" hidden="1" customWidth="1" outlineLevel="1"/>
    <col min="13" max="13" width="11" hidden="1" customWidth="1" outlineLevel="1"/>
    <col min="14" max="14" width="10.85546875" hidden="1" customWidth="1" outlineLevel="1"/>
    <col min="15" max="15" width="10.28515625" hidden="1" customWidth="1" outlineLevel="1"/>
    <col min="16" max="16" width="10.28515625" bestFit="1" customWidth="1" collapsed="1"/>
    <col min="17" max="17" width="11.85546875" customWidth="1"/>
  </cols>
  <sheetData>
    <row r="1" spans="1:18" outlineLevel="1" x14ac:dyDescent="0.25">
      <c r="A1" s="1"/>
      <c r="B1" s="1"/>
      <c r="C1" s="1"/>
      <c r="E1" s="1"/>
      <c r="F1" s="1">
        <v>3.8</v>
      </c>
      <c r="G1" s="1"/>
      <c r="H1" s="1"/>
      <c r="I1" s="2">
        <v>0.08</v>
      </c>
      <c r="J1" s="2">
        <v>0.08</v>
      </c>
      <c r="K1" s="1"/>
      <c r="L1" s="1"/>
      <c r="M1" s="1"/>
      <c r="N1" s="1"/>
      <c r="O1" s="1"/>
    </row>
    <row r="2" spans="1:18" s="3" customFormat="1" ht="15.75" thickBot="1" x14ac:dyDescent="0.3">
      <c r="A2" s="97"/>
      <c r="B2" s="94" t="s">
        <v>383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1:18" s="3" customFormat="1" ht="15.75" customHeight="1" thickTop="1" x14ac:dyDescent="0.25">
      <c r="B3" s="96" t="s">
        <v>384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18" s="3" customFormat="1" ht="12.75" x14ac:dyDescent="0.2">
      <c r="A4" s="92" t="s">
        <v>0</v>
      </c>
      <c r="B4" s="163" t="s">
        <v>176</v>
      </c>
      <c r="C4" s="163"/>
      <c r="D4" s="163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8" s="3" customFormat="1" ht="24.75" customHeight="1" x14ac:dyDescent="0.2">
      <c r="B5" s="163"/>
      <c r="C5" s="163"/>
      <c r="D5" s="163"/>
      <c r="E5" s="6"/>
      <c r="F5" s="6"/>
      <c r="G5" s="6"/>
      <c r="H5" s="6"/>
      <c r="I5" s="6"/>
      <c r="J5" s="6"/>
      <c r="K5" s="6"/>
      <c r="L5" s="6"/>
      <c r="M5" s="7"/>
      <c r="N5" s="7"/>
      <c r="O5" s="7"/>
    </row>
    <row r="6" spans="1:18" s="3" customFormat="1" ht="12.75" x14ac:dyDescent="0.2">
      <c r="A6" s="92" t="s">
        <v>1</v>
      </c>
      <c r="B6" s="6" t="s">
        <v>177</v>
      </c>
      <c r="C6" s="11"/>
      <c r="D6" s="12"/>
      <c r="E6" s="93" t="s">
        <v>4</v>
      </c>
      <c r="H6" s="14">
        <f>O74</f>
        <v>0</v>
      </c>
      <c r="I6" s="13" t="s">
        <v>140</v>
      </c>
      <c r="L6" s="10"/>
      <c r="M6" s="10"/>
      <c r="N6" s="10"/>
      <c r="O6" s="10"/>
    </row>
    <row r="7" spans="1:18" s="3" customFormat="1" ht="12.75" x14ac:dyDescent="0.2">
      <c r="A7" s="92" t="s">
        <v>2</v>
      </c>
      <c r="B7" s="6" t="s">
        <v>178</v>
      </c>
      <c r="C7" s="11"/>
      <c r="D7" s="12"/>
      <c r="E7" s="7" t="s">
        <v>5</v>
      </c>
      <c r="F7" s="7"/>
      <c r="G7" s="7"/>
      <c r="H7" s="5"/>
      <c r="I7" s="5"/>
      <c r="J7" s="5"/>
      <c r="M7" s="10"/>
      <c r="N7" s="10"/>
      <c r="O7" s="10"/>
    </row>
    <row r="8" spans="1:18" s="3" customFormat="1" ht="12.75" x14ac:dyDescent="0.2">
      <c r="A8" s="92" t="s">
        <v>3</v>
      </c>
      <c r="B8" s="6" t="s">
        <v>174</v>
      </c>
      <c r="C8" s="11"/>
      <c r="D8" s="12"/>
      <c r="E8" s="10"/>
      <c r="F8" s="10"/>
      <c r="G8" s="10"/>
      <c r="H8" s="9"/>
      <c r="I8" s="10"/>
      <c r="J8" s="10"/>
      <c r="K8" s="10"/>
      <c r="L8" s="10"/>
      <c r="M8" s="10"/>
      <c r="N8" s="10"/>
      <c r="O8" s="10"/>
    </row>
    <row r="9" spans="1:18" s="3" customFormat="1" ht="13.5" thickBot="1" x14ac:dyDescent="0.25">
      <c r="A9" s="6"/>
      <c r="B9" s="7"/>
      <c r="C9" s="7"/>
      <c r="D9" s="15"/>
      <c r="E9" s="7"/>
      <c r="F9" s="7"/>
      <c r="G9" s="7"/>
      <c r="H9" s="16"/>
      <c r="I9" s="13"/>
      <c r="J9" s="14"/>
      <c r="K9" s="13"/>
      <c r="M9" s="152"/>
      <c r="N9" s="152"/>
      <c r="O9" s="13"/>
    </row>
    <row r="10" spans="1:18" s="3" customFormat="1" ht="18.75" customHeight="1" x14ac:dyDescent="0.25">
      <c r="A10" s="153" t="s">
        <v>6</v>
      </c>
      <c r="B10" s="155" t="s">
        <v>7</v>
      </c>
      <c r="C10" s="157" t="s">
        <v>8</v>
      </c>
      <c r="D10" s="157" t="s">
        <v>9</v>
      </c>
      <c r="E10" s="155" t="s">
        <v>10</v>
      </c>
      <c r="F10" s="155"/>
      <c r="G10" s="155"/>
      <c r="H10" s="155"/>
      <c r="I10" s="155"/>
      <c r="J10" s="155"/>
      <c r="K10" s="155" t="s">
        <v>11</v>
      </c>
      <c r="L10" s="155" t="s">
        <v>11</v>
      </c>
      <c r="M10" s="155"/>
      <c r="N10" s="155"/>
      <c r="O10" s="159"/>
    </row>
    <row r="11" spans="1:18" s="3" customFormat="1" ht="88.5" customHeight="1" thickBot="1" x14ac:dyDescent="0.3">
      <c r="A11" s="154"/>
      <c r="B11" s="156"/>
      <c r="C11" s="158"/>
      <c r="D11" s="158"/>
      <c r="E11" s="17" t="s">
        <v>12</v>
      </c>
      <c r="F11" s="17" t="s">
        <v>13</v>
      </c>
      <c r="G11" s="17" t="s">
        <v>14</v>
      </c>
      <c r="H11" s="18" t="s">
        <v>15</v>
      </c>
      <c r="I11" s="17" t="s">
        <v>16</v>
      </c>
      <c r="J11" s="17" t="s">
        <v>17</v>
      </c>
      <c r="K11" s="17" t="s">
        <v>18</v>
      </c>
      <c r="L11" s="17" t="s">
        <v>19</v>
      </c>
      <c r="M11" s="17" t="s">
        <v>20</v>
      </c>
      <c r="N11" s="17" t="s">
        <v>16</v>
      </c>
      <c r="O11" s="19" t="s">
        <v>21</v>
      </c>
    </row>
    <row r="12" spans="1:18" s="23" customFormat="1" ht="15" customHeight="1" thickBot="1" x14ac:dyDescent="0.3">
      <c r="A12" s="20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21">
        <v>10</v>
      </c>
      <c r="K12" s="21">
        <v>11</v>
      </c>
      <c r="L12" s="21">
        <v>12</v>
      </c>
      <c r="M12" s="21">
        <v>13</v>
      </c>
      <c r="N12" s="21">
        <v>14</v>
      </c>
      <c r="O12" s="22">
        <v>15</v>
      </c>
    </row>
    <row r="13" spans="1:18" s="23" customFormat="1" ht="15.75" thickBot="1" x14ac:dyDescent="0.3">
      <c r="A13" s="149" t="s">
        <v>22</v>
      </c>
      <c r="B13" s="150"/>
      <c r="C13" s="150"/>
      <c r="D13" s="151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8" s="23" customFormat="1" ht="13.5" thickBot="1" x14ac:dyDescent="0.3">
      <c r="A14" s="25"/>
      <c r="B14" s="146" t="s">
        <v>23</v>
      </c>
      <c r="C14" s="147"/>
      <c r="D14" s="148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</row>
    <row r="15" spans="1:18" s="3" customFormat="1" ht="38.25" x14ac:dyDescent="0.25">
      <c r="A15" s="115" t="s">
        <v>477</v>
      </c>
      <c r="B15" s="116" t="s">
        <v>445</v>
      </c>
      <c r="C15" s="117" t="s">
        <v>324</v>
      </c>
      <c r="D15" s="118">
        <v>1</v>
      </c>
      <c r="E15" s="119"/>
      <c r="F15" s="119"/>
      <c r="G15" s="119"/>
      <c r="H15" s="120"/>
      <c r="I15" s="119"/>
      <c r="J15" s="121"/>
      <c r="K15" s="121"/>
      <c r="L15" s="121"/>
      <c r="M15" s="121"/>
      <c r="N15" s="121"/>
      <c r="O15" s="121"/>
      <c r="R15" s="122"/>
    </row>
    <row r="16" spans="1:18" s="3" customFormat="1" ht="12.75" x14ac:dyDescent="0.25">
      <c r="A16" s="115" t="s">
        <v>478</v>
      </c>
      <c r="B16" s="116" t="s">
        <v>385</v>
      </c>
      <c r="C16" s="117" t="s">
        <v>29</v>
      </c>
      <c r="D16" s="118">
        <v>303</v>
      </c>
      <c r="E16" s="119"/>
      <c r="F16" s="119"/>
      <c r="G16" s="119"/>
      <c r="H16" s="120"/>
      <c r="I16" s="119"/>
      <c r="J16" s="121"/>
      <c r="K16" s="121"/>
      <c r="L16" s="121"/>
      <c r="M16" s="121"/>
      <c r="N16" s="121"/>
      <c r="O16" s="121"/>
    </row>
    <row r="17" spans="1:15" s="3" customFormat="1" ht="25.5" x14ac:dyDescent="0.25">
      <c r="A17" s="115" t="s">
        <v>479</v>
      </c>
      <c r="B17" s="116" t="s">
        <v>386</v>
      </c>
      <c r="C17" s="117" t="s">
        <v>116</v>
      </c>
      <c r="D17" s="118">
        <v>15</v>
      </c>
      <c r="E17" s="119"/>
      <c r="F17" s="119"/>
      <c r="G17" s="119"/>
      <c r="H17" s="120"/>
      <c r="I17" s="119"/>
      <c r="J17" s="121"/>
      <c r="K17" s="121"/>
      <c r="L17" s="121"/>
      <c r="M17" s="121"/>
      <c r="N17" s="121"/>
      <c r="O17" s="121"/>
    </row>
    <row r="18" spans="1:15" s="3" customFormat="1" ht="26.25" thickBot="1" x14ac:dyDescent="0.3">
      <c r="A18" s="115" t="s">
        <v>480</v>
      </c>
      <c r="B18" s="116" t="s">
        <v>387</v>
      </c>
      <c r="C18" s="117" t="s">
        <v>324</v>
      </c>
      <c r="D18" s="118">
        <v>1</v>
      </c>
      <c r="E18" s="121"/>
      <c r="F18" s="119"/>
      <c r="G18" s="119"/>
      <c r="H18" s="120"/>
      <c r="I18" s="119"/>
      <c r="J18" s="121"/>
      <c r="K18" s="121"/>
      <c r="L18" s="121"/>
      <c r="M18" s="121"/>
      <c r="N18" s="121"/>
      <c r="O18" s="121"/>
    </row>
    <row r="19" spans="1:15" s="23" customFormat="1" ht="13.5" thickBot="1" x14ac:dyDescent="0.3">
      <c r="A19" s="115"/>
      <c r="B19" s="146" t="s">
        <v>32</v>
      </c>
      <c r="C19" s="147"/>
      <c r="D19" s="148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1:15" s="23" customFormat="1" ht="38.25" x14ac:dyDescent="0.2">
      <c r="A20" s="115" t="s">
        <v>481</v>
      </c>
      <c r="B20" s="116" t="s">
        <v>438</v>
      </c>
      <c r="C20" s="133" t="s">
        <v>116</v>
      </c>
      <c r="D20" s="133">
        <v>7.5</v>
      </c>
      <c r="E20" s="38"/>
      <c r="F20" s="39"/>
      <c r="G20" s="39"/>
      <c r="H20" s="39"/>
      <c r="I20" s="24"/>
      <c r="J20" s="40"/>
      <c r="K20" s="41"/>
      <c r="L20" s="41"/>
      <c r="M20" s="41"/>
      <c r="N20" s="41"/>
      <c r="O20" s="41"/>
    </row>
    <row r="21" spans="1:15" s="23" customFormat="1" ht="25.5" x14ac:dyDescent="0.2">
      <c r="A21" s="115" t="s">
        <v>482</v>
      </c>
      <c r="B21" s="116" t="s">
        <v>694</v>
      </c>
      <c r="C21" s="133" t="s">
        <v>116</v>
      </c>
      <c r="D21" s="133">
        <v>1500</v>
      </c>
      <c r="E21" s="38"/>
      <c r="F21" s="39"/>
      <c r="G21" s="39"/>
      <c r="H21" s="39"/>
      <c r="I21" s="24"/>
      <c r="J21" s="40"/>
      <c r="K21" s="41"/>
      <c r="L21" s="41"/>
      <c r="M21" s="41"/>
      <c r="N21" s="41"/>
      <c r="O21" s="41"/>
    </row>
    <row r="22" spans="1:15" s="23" customFormat="1" ht="12.75" x14ac:dyDescent="0.2">
      <c r="A22" s="115" t="s">
        <v>483</v>
      </c>
      <c r="B22" s="116" t="s">
        <v>388</v>
      </c>
      <c r="C22" s="133" t="s">
        <v>29</v>
      </c>
      <c r="D22" s="133">
        <v>445</v>
      </c>
      <c r="E22" s="38"/>
      <c r="F22" s="39"/>
      <c r="G22" s="39"/>
      <c r="H22" s="39"/>
      <c r="I22" s="24"/>
      <c r="J22" s="40"/>
      <c r="K22" s="41"/>
      <c r="L22" s="41"/>
      <c r="M22" s="41"/>
      <c r="N22" s="41"/>
      <c r="O22" s="41"/>
    </row>
    <row r="23" spans="1:15" s="23" customFormat="1" ht="25.5" x14ac:dyDescent="0.2">
      <c r="A23" s="115" t="s">
        <v>484</v>
      </c>
      <c r="B23" s="116" t="s">
        <v>391</v>
      </c>
      <c r="C23" s="133" t="s">
        <v>29</v>
      </c>
      <c r="D23" s="133">
        <v>68.5</v>
      </c>
      <c r="E23" s="38"/>
      <c r="F23" s="39"/>
      <c r="G23" s="39"/>
      <c r="H23" s="39"/>
      <c r="I23" s="24"/>
      <c r="J23" s="40"/>
      <c r="K23" s="41"/>
      <c r="L23" s="41"/>
      <c r="M23" s="41"/>
      <c r="N23" s="41"/>
      <c r="O23" s="41"/>
    </row>
    <row r="24" spans="1:15" s="23" customFormat="1" ht="25.5" x14ac:dyDescent="0.2">
      <c r="A24" s="115" t="s">
        <v>485</v>
      </c>
      <c r="B24" s="116" t="s">
        <v>389</v>
      </c>
      <c r="C24" s="133" t="s">
        <v>29</v>
      </c>
      <c r="D24" s="133">
        <v>15</v>
      </c>
      <c r="E24" s="38"/>
      <c r="F24" s="39"/>
      <c r="G24" s="39"/>
      <c r="H24" s="39"/>
      <c r="I24" s="24"/>
      <c r="J24" s="40"/>
      <c r="K24" s="41"/>
      <c r="L24" s="41"/>
      <c r="M24" s="41"/>
      <c r="N24" s="41"/>
      <c r="O24" s="41"/>
    </row>
    <row r="25" spans="1:15" s="23" customFormat="1" ht="12.75" x14ac:dyDescent="0.2">
      <c r="A25" s="115" t="s">
        <v>486</v>
      </c>
      <c r="B25" s="116" t="s">
        <v>390</v>
      </c>
      <c r="C25" s="133" t="s">
        <v>324</v>
      </c>
      <c r="D25" s="133">
        <v>1</v>
      </c>
      <c r="E25" s="38"/>
      <c r="F25" s="39"/>
      <c r="G25" s="39"/>
      <c r="H25" s="39"/>
      <c r="I25" s="24"/>
      <c r="J25" s="40"/>
      <c r="K25" s="41"/>
      <c r="L25" s="41"/>
      <c r="M25" s="41"/>
      <c r="N25" s="41"/>
      <c r="O25" s="41"/>
    </row>
    <row r="26" spans="1:15" s="23" customFormat="1" ht="39" thickBot="1" x14ac:dyDescent="0.25">
      <c r="A26" s="115" t="s">
        <v>487</v>
      </c>
      <c r="B26" s="36" t="s">
        <v>392</v>
      </c>
      <c r="C26" s="37" t="s">
        <v>41</v>
      </c>
      <c r="D26" s="133">
        <v>2</v>
      </c>
      <c r="E26" s="38"/>
      <c r="F26" s="39"/>
      <c r="G26" s="39"/>
      <c r="H26" s="39"/>
      <c r="I26" s="24"/>
      <c r="J26" s="40"/>
      <c r="K26" s="41"/>
      <c r="L26" s="41"/>
      <c r="M26" s="41"/>
      <c r="N26" s="41"/>
      <c r="O26" s="41"/>
    </row>
    <row r="27" spans="1:15" s="23" customFormat="1" ht="15.75" thickBot="1" x14ac:dyDescent="0.3">
      <c r="A27" s="149" t="s">
        <v>42</v>
      </c>
      <c r="B27" s="150"/>
      <c r="C27" s="150"/>
      <c r="D27" s="151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15" s="23" customFormat="1" ht="12.75" x14ac:dyDescent="0.2">
      <c r="A28" s="115" t="s">
        <v>488</v>
      </c>
      <c r="B28" s="116" t="s">
        <v>393</v>
      </c>
      <c r="C28" s="133" t="s">
        <v>116</v>
      </c>
      <c r="D28" s="133">
        <v>714</v>
      </c>
      <c r="E28" s="38"/>
      <c r="F28" s="39"/>
      <c r="G28" s="39"/>
      <c r="H28" s="39"/>
      <c r="I28" s="24"/>
      <c r="J28" s="40"/>
      <c r="K28" s="41"/>
      <c r="L28" s="41"/>
      <c r="M28" s="41"/>
      <c r="N28" s="41"/>
      <c r="O28" s="41"/>
    </row>
    <row r="29" spans="1:15" s="23" customFormat="1" ht="25.5" x14ac:dyDescent="0.2">
      <c r="A29" s="115" t="s">
        <v>489</v>
      </c>
      <c r="B29" s="116" t="s">
        <v>394</v>
      </c>
      <c r="C29" s="133" t="s">
        <v>41</v>
      </c>
      <c r="D29" s="133">
        <v>1114</v>
      </c>
      <c r="E29" s="38"/>
      <c r="F29" s="39"/>
      <c r="G29" s="39"/>
      <c r="H29" s="39"/>
      <c r="I29" s="24"/>
      <c r="J29" s="40"/>
      <c r="K29" s="41"/>
      <c r="L29" s="41"/>
      <c r="M29" s="41"/>
      <c r="N29" s="41"/>
      <c r="O29" s="41"/>
    </row>
    <row r="30" spans="1:15" s="23" customFormat="1" ht="12.75" x14ac:dyDescent="0.2">
      <c r="A30" s="115" t="s">
        <v>490</v>
      </c>
      <c r="B30" s="116" t="s">
        <v>395</v>
      </c>
      <c r="C30" s="133" t="s">
        <v>116</v>
      </c>
      <c r="D30" s="133">
        <v>2652</v>
      </c>
      <c r="E30" s="38"/>
      <c r="F30" s="39"/>
      <c r="G30" s="39"/>
      <c r="H30" s="39"/>
      <c r="I30" s="24"/>
      <c r="J30" s="40"/>
      <c r="K30" s="41"/>
      <c r="L30" s="41"/>
      <c r="M30" s="41"/>
      <c r="N30" s="41"/>
      <c r="O30" s="41"/>
    </row>
    <row r="31" spans="1:15" s="23" customFormat="1" ht="26.25" thickBot="1" x14ac:dyDescent="0.25">
      <c r="A31" s="115" t="s">
        <v>491</v>
      </c>
      <c r="B31" s="116" t="s">
        <v>396</v>
      </c>
      <c r="C31" s="133" t="s">
        <v>116</v>
      </c>
      <c r="D31" s="133">
        <v>27</v>
      </c>
      <c r="E31" s="38"/>
      <c r="F31" s="39"/>
      <c r="G31" s="39"/>
      <c r="H31" s="39"/>
      <c r="I31" s="24"/>
      <c r="J31" s="40"/>
      <c r="K31" s="41"/>
      <c r="L31" s="41"/>
      <c r="M31" s="41"/>
      <c r="N31" s="41"/>
      <c r="O31" s="41"/>
    </row>
    <row r="32" spans="1:15" s="23" customFormat="1" ht="15.75" thickBot="1" x14ac:dyDescent="0.3">
      <c r="A32" s="149" t="s">
        <v>397</v>
      </c>
      <c r="B32" s="150"/>
      <c r="C32" s="150"/>
      <c r="D32" s="151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 s="23" customFormat="1" ht="13.5" thickBot="1" x14ac:dyDescent="0.3">
      <c r="A33" s="25"/>
      <c r="B33" s="146" t="s">
        <v>398</v>
      </c>
      <c r="C33" s="147"/>
      <c r="D33" s="148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 s="23" customFormat="1" ht="12.75" x14ac:dyDescent="0.2">
      <c r="A34" s="115" t="s">
        <v>492</v>
      </c>
      <c r="B34" s="116" t="s">
        <v>399</v>
      </c>
      <c r="C34" s="133" t="s">
        <v>41</v>
      </c>
      <c r="D34" s="133">
        <f>ROUND(805*1.05,0)</f>
        <v>845</v>
      </c>
      <c r="E34" s="38"/>
      <c r="F34" s="39"/>
      <c r="G34" s="39"/>
      <c r="H34" s="39"/>
      <c r="I34" s="24"/>
      <c r="J34" s="40"/>
      <c r="K34" s="41"/>
      <c r="L34" s="41"/>
      <c r="M34" s="41"/>
      <c r="N34" s="41"/>
      <c r="O34" s="41"/>
    </row>
    <row r="35" spans="1:15" s="23" customFormat="1" ht="25.5" x14ac:dyDescent="0.2">
      <c r="A35" s="115" t="s">
        <v>493</v>
      </c>
      <c r="B35" s="116" t="s">
        <v>400</v>
      </c>
      <c r="C35" s="133" t="s">
        <v>116</v>
      </c>
      <c r="D35" s="133">
        <v>1792</v>
      </c>
      <c r="E35" s="38"/>
      <c r="F35" s="39"/>
      <c r="G35" s="39"/>
      <c r="H35" s="39"/>
      <c r="I35" s="24"/>
      <c r="J35" s="40"/>
      <c r="K35" s="41"/>
      <c r="L35" s="41"/>
      <c r="M35" s="41"/>
      <c r="N35" s="41"/>
      <c r="O35" s="41"/>
    </row>
    <row r="36" spans="1:15" s="23" customFormat="1" ht="25.5" x14ac:dyDescent="0.2">
      <c r="A36" s="115" t="s">
        <v>494</v>
      </c>
      <c r="B36" s="116" t="s">
        <v>401</v>
      </c>
      <c r="C36" s="133" t="s">
        <v>116</v>
      </c>
      <c r="D36" s="133">
        <v>1454</v>
      </c>
      <c r="E36" s="38"/>
      <c r="F36" s="39"/>
      <c r="G36" s="39"/>
      <c r="H36" s="39"/>
      <c r="I36" s="24"/>
      <c r="J36" s="40"/>
      <c r="K36" s="41"/>
      <c r="L36" s="41"/>
      <c r="M36" s="41"/>
      <c r="N36" s="41"/>
      <c r="O36" s="41"/>
    </row>
    <row r="37" spans="1:15" s="23" customFormat="1" ht="26.25" thickBot="1" x14ac:dyDescent="0.25">
      <c r="A37" s="115" t="s">
        <v>495</v>
      </c>
      <c r="B37" s="116" t="s">
        <v>402</v>
      </c>
      <c r="C37" s="133" t="s">
        <v>116</v>
      </c>
      <c r="D37" s="133">
        <f>1454+8</f>
        <v>1462</v>
      </c>
      <c r="E37" s="38"/>
      <c r="F37" s="39"/>
      <c r="G37" s="39"/>
      <c r="H37" s="39"/>
      <c r="I37" s="24"/>
      <c r="J37" s="40"/>
      <c r="K37" s="41"/>
      <c r="L37" s="41"/>
      <c r="M37" s="41"/>
      <c r="N37" s="41"/>
      <c r="O37" s="41"/>
    </row>
    <row r="38" spans="1:15" s="23" customFormat="1" ht="13.5" thickBot="1" x14ac:dyDescent="0.3">
      <c r="A38" s="115"/>
      <c r="B38" s="146" t="s">
        <v>403</v>
      </c>
      <c r="C38" s="147"/>
      <c r="D38" s="148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 s="23" customFormat="1" ht="12.75" x14ac:dyDescent="0.2">
      <c r="A39" s="115" t="s">
        <v>496</v>
      </c>
      <c r="B39" s="116" t="s">
        <v>399</v>
      </c>
      <c r="C39" s="133" t="s">
        <v>41</v>
      </c>
      <c r="D39" s="133">
        <f>ROUND(239*1.05,0)</f>
        <v>251</v>
      </c>
      <c r="E39" s="38"/>
      <c r="F39" s="39"/>
      <c r="G39" s="39"/>
      <c r="H39" s="39"/>
      <c r="I39" s="24"/>
      <c r="J39" s="40"/>
      <c r="K39" s="41"/>
      <c r="L39" s="41"/>
      <c r="M39" s="41"/>
      <c r="N39" s="41"/>
      <c r="O39" s="41"/>
    </row>
    <row r="40" spans="1:15" s="23" customFormat="1" ht="25.5" x14ac:dyDescent="0.2">
      <c r="A40" s="115" t="s">
        <v>497</v>
      </c>
      <c r="B40" s="116" t="s">
        <v>400</v>
      </c>
      <c r="C40" s="133" t="s">
        <v>116</v>
      </c>
      <c r="D40" s="133">
        <v>498</v>
      </c>
      <c r="E40" s="38"/>
      <c r="F40" s="39"/>
      <c r="G40" s="39"/>
      <c r="H40" s="39"/>
      <c r="I40" s="24"/>
      <c r="J40" s="40"/>
      <c r="K40" s="41"/>
      <c r="L40" s="41"/>
      <c r="M40" s="41"/>
      <c r="N40" s="41"/>
      <c r="O40" s="41"/>
    </row>
    <row r="41" spans="1:15" s="23" customFormat="1" ht="25.5" x14ac:dyDescent="0.2">
      <c r="A41" s="115" t="s">
        <v>498</v>
      </c>
      <c r="B41" s="116" t="s">
        <v>401</v>
      </c>
      <c r="C41" s="133" t="s">
        <v>116</v>
      </c>
      <c r="D41" s="133">
        <v>310</v>
      </c>
      <c r="E41" s="38"/>
      <c r="F41" s="39"/>
      <c r="G41" s="39"/>
      <c r="H41" s="39"/>
      <c r="I41" s="24"/>
      <c r="J41" s="40"/>
      <c r="K41" s="41"/>
      <c r="L41" s="41"/>
      <c r="M41" s="41"/>
      <c r="N41" s="41"/>
      <c r="O41" s="41"/>
    </row>
    <row r="42" spans="1:15" s="23" customFormat="1" ht="25.5" x14ac:dyDescent="0.2">
      <c r="A42" s="115" t="s">
        <v>499</v>
      </c>
      <c r="B42" s="116" t="s">
        <v>402</v>
      </c>
      <c r="C42" s="133" t="s">
        <v>116</v>
      </c>
      <c r="D42" s="133">
        <v>310</v>
      </c>
      <c r="E42" s="38"/>
      <c r="F42" s="39"/>
      <c r="G42" s="39"/>
      <c r="H42" s="39"/>
      <c r="I42" s="24"/>
      <c r="J42" s="40"/>
      <c r="K42" s="41"/>
      <c r="L42" s="41"/>
      <c r="M42" s="41"/>
      <c r="N42" s="41"/>
      <c r="O42" s="41"/>
    </row>
    <row r="43" spans="1:15" s="23" customFormat="1" ht="26.25" thickBot="1" x14ac:dyDescent="0.25">
      <c r="A43" s="115" t="s">
        <v>500</v>
      </c>
      <c r="B43" s="116" t="s">
        <v>404</v>
      </c>
      <c r="C43" s="133" t="s">
        <v>116</v>
      </c>
      <c r="D43" s="133">
        <v>31</v>
      </c>
      <c r="E43" s="38"/>
      <c r="F43" s="39"/>
      <c r="G43" s="39"/>
      <c r="H43" s="39"/>
      <c r="I43" s="24"/>
      <c r="J43" s="40"/>
      <c r="K43" s="41"/>
      <c r="L43" s="41"/>
      <c r="M43" s="41"/>
      <c r="N43" s="41"/>
      <c r="O43" s="41"/>
    </row>
    <row r="44" spans="1:15" s="23" customFormat="1" ht="13.5" thickBot="1" x14ac:dyDescent="0.3">
      <c r="A44" s="115"/>
      <c r="B44" s="146" t="s">
        <v>405</v>
      </c>
      <c r="C44" s="147"/>
      <c r="D44" s="148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  <row r="45" spans="1:15" s="23" customFormat="1" ht="38.25" x14ac:dyDescent="0.2">
      <c r="A45" s="115" t="s">
        <v>501</v>
      </c>
      <c r="B45" s="116" t="s">
        <v>406</v>
      </c>
      <c r="C45" s="133" t="s">
        <v>41</v>
      </c>
      <c r="D45" s="133">
        <v>28</v>
      </c>
      <c r="E45" s="38"/>
      <c r="F45" s="39"/>
      <c r="G45" s="39"/>
      <c r="H45" s="39"/>
      <c r="I45" s="24"/>
      <c r="J45" s="40"/>
      <c r="K45" s="41"/>
      <c r="L45" s="41"/>
      <c r="M45" s="41"/>
      <c r="N45" s="41"/>
      <c r="O45" s="41"/>
    </row>
    <row r="46" spans="1:15" s="23" customFormat="1" ht="39" thickBot="1" x14ac:dyDescent="0.25">
      <c r="A46" s="115" t="s">
        <v>502</v>
      </c>
      <c r="B46" s="116" t="s">
        <v>407</v>
      </c>
      <c r="C46" s="133" t="s">
        <v>41</v>
      </c>
      <c r="D46" s="133">
        <v>23</v>
      </c>
      <c r="E46" s="38"/>
      <c r="F46" s="39"/>
      <c r="G46" s="39"/>
      <c r="H46" s="39"/>
      <c r="I46" s="24"/>
      <c r="J46" s="40"/>
      <c r="K46" s="41"/>
      <c r="L46" s="41"/>
      <c r="M46" s="41"/>
      <c r="N46" s="41"/>
      <c r="O46" s="41"/>
    </row>
    <row r="47" spans="1:15" s="23" customFormat="1" ht="15.75" thickBot="1" x14ac:dyDescent="0.3">
      <c r="A47" s="149" t="s">
        <v>409</v>
      </c>
      <c r="B47" s="150"/>
      <c r="C47" s="150"/>
      <c r="D47" s="151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</row>
    <row r="48" spans="1:15" s="23" customFormat="1" ht="13.5" thickBot="1" x14ac:dyDescent="0.3">
      <c r="A48" s="25"/>
      <c r="B48" s="146" t="s">
        <v>410</v>
      </c>
      <c r="C48" s="147"/>
      <c r="D48" s="148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</row>
    <row r="49" spans="1:15" s="125" customFormat="1" ht="51" x14ac:dyDescent="0.25">
      <c r="A49" s="115" t="s">
        <v>503</v>
      </c>
      <c r="B49" s="124" t="s">
        <v>411</v>
      </c>
      <c r="C49" s="123" t="s">
        <v>29</v>
      </c>
      <c r="D49" s="123">
        <v>42</v>
      </c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</row>
    <row r="50" spans="1:15" s="125" customFormat="1" ht="51" x14ac:dyDescent="0.25">
      <c r="A50" s="115" t="s">
        <v>504</v>
      </c>
      <c r="B50" s="124" t="s">
        <v>433</v>
      </c>
      <c r="C50" s="123" t="s">
        <v>29</v>
      </c>
      <c r="D50" s="123">
        <v>95</v>
      </c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</row>
    <row r="51" spans="1:15" s="125" customFormat="1" ht="12.75" x14ac:dyDescent="0.25">
      <c r="A51" s="115" t="s">
        <v>505</v>
      </c>
      <c r="B51" s="124" t="s">
        <v>412</v>
      </c>
      <c r="C51" s="123" t="s">
        <v>41</v>
      </c>
      <c r="D51" s="123">
        <v>95</v>
      </c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</row>
    <row r="52" spans="1:15" s="125" customFormat="1" ht="12.75" x14ac:dyDescent="0.25">
      <c r="A52" s="115" t="s">
        <v>506</v>
      </c>
      <c r="B52" s="124" t="s">
        <v>413</v>
      </c>
      <c r="C52" s="123" t="s">
        <v>41</v>
      </c>
      <c r="D52" s="123">
        <v>32</v>
      </c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</row>
    <row r="53" spans="1:15" s="125" customFormat="1" ht="38.25" x14ac:dyDescent="0.25">
      <c r="A53" s="115" t="s">
        <v>507</v>
      </c>
      <c r="B53" s="124" t="s">
        <v>695</v>
      </c>
      <c r="C53" s="123" t="s">
        <v>41</v>
      </c>
      <c r="D53" s="123">
        <v>6</v>
      </c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</row>
    <row r="54" spans="1:15" s="125" customFormat="1" ht="39" thickBot="1" x14ac:dyDescent="0.3">
      <c r="A54" s="115" t="s">
        <v>1313</v>
      </c>
      <c r="B54" s="124" t="s">
        <v>414</v>
      </c>
      <c r="C54" s="123" t="s">
        <v>324</v>
      </c>
      <c r="D54" s="123">
        <v>16</v>
      </c>
      <c r="E54" s="119"/>
      <c r="F54" s="119"/>
      <c r="G54" s="119"/>
      <c r="H54" s="119"/>
      <c r="I54" s="119"/>
      <c r="J54" s="119"/>
      <c r="K54" s="119"/>
      <c r="L54" s="119"/>
      <c r="M54" s="119"/>
      <c r="N54" s="119"/>
      <c r="O54" s="119"/>
    </row>
    <row r="55" spans="1:15" s="23" customFormat="1" ht="13.5" thickBot="1" x14ac:dyDescent="0.3">
      <c r="A55" s="115"/>
      <c r="B55" s="146" t="s">
        <v>416</v>
      </c>
      <c r="C55" s="147"/>
      <c r="D55" s="148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</row>
    <row r="56" spans="1:15" s="125" customFormat="1" ht="39" thickBot="1" x14ac:dyDescent="0.3">
      <c r="A56" s="115" t="s">
        <v>508</v>
      </c>
      <c r="B56" s="124" t="s">
        <v>415</v>
      </c>
      <c r="C56" s="123" t="s">
        <v>29</v>
      </c>
      <c r="D56" s="123">
        <f>612</f>
        <v>612</v>
      </c>
      <c r="E56" s="119"/>
      <c r="F56" s="119"/>
      <c r="G56" s="119"/>
      <c r="H56" s="119"/>
      <c r="I56" s="119"/>
      <c r="J56" s="121"/>
      <c r="K56" s="121"/>
      <c r="L56" s="121"/>
      <c r="M56" s="121"/>
      <c r="N56" s="121"/>
      <c r="O56" s="121"/>
    </row>
    <row r="57" spans="1:15" s="23" customFormat="1" ht="15.75" thickBot="1" x14ac:dyDescent="0.3">
      <c r="A57" s="149" t="s">
        <v>417</v>
      </c>
      <c r="B57" s="150"/>
      <c r="C57" s="150"/>
      <c r="D57" s="151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</row>
    <row r="58" spans="1:15" s="125" customFormat="1" ht="25.5" x14ac:dyDescent="0.25">
      <c r="A58" s="115" t="s">
        <v>509</v>
      </c>
      <c r="B58" s="124" t="s">
        <v>418</v>
      </c>
      <c r="C58" s="123" t="s">
        <v>116</v>
      </c>
      <c r="D58" s="123">
        <v>742</v>
      </c>
      <c r="E58" s="119"/>
      <c r="F58" s="119"/>
      <c r="G58" s="119"/>
      <c r="H58" s="119"/>
      <c r="I58" s="119"/>
      <c r="J58" s="121"/>
      <c r="K58" s="121"/>
      <c r="L58" s="121"/>
      <c r="M58" s="121"/>
      <c r="N58" s="121"/>
      <c r="O58" s="121"/>
    </row>
    <row r="59" spans="1:15" s="125" customFormat="1" ht="51.75" thickBot="1" x14ac:dyDescent="0.3">
      <c r="A59" s="115" t="s">
        <v>510</v>
      </c>
      <c r="B59" s="124" t="s">
        <v>419</v>
      </c>
      <c r="C59" s="123" t="s">
        <v>116</v>
      </c>
      <c r="D59" s="123">
        <v>1082</v>
      </c>
      <c r="E59" s="119"/>
      <c r="F59" s="119"/>
      <c r="G59" s="119"/>
      <c r="H59" s="119"/>
      <c r="I59" s="119"/>
      <c r="J59" s="121"/>
      <c r="K59" s="121"/>
      <c r="L59" s="121"/>
      <c r="M59" s="121"/>
      <c r="N59" s="121"/>
      <c r="O59" s="121"/>
    </row>
    <row r="60" spans="1:15" s="23" customFormat="1" ht="15.75" thickBot="1" x14ac:dyDescent="0.3">
      <c r="A60" s="149" t="s">
        <v>421</v>
      </c>
      <c r="B60" s="150"/>
      <c r="C60" s="150"/>
      <c r="D60" s="151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</row>
    <row r="61" spans="1:15" s="125" customFormat="1" ht="25.5" x14ac:dyDescent="0.25">
      <c r="A61" s="115" t="s">
        <v>720</v>
      </c>
      <c r="B61" s="124" t="s">
        <v>422</v>
      </c>
      <c r="C61" s="123" t="s">
        <v>35</v>
      </c>
      <c r="D61" s="123">
        <v>4</v>
      </c>
      <c r="E61" s="120"/>
      <c r="F61" s="120"/>
      <c r="G61" s="119"/>
      <c r="H61" s="119"/>
      <c r="I61" s="119"/>
      <c r="J61" s="121"/>
      <c r="K61" s="121"/>
      <c r="L61" s="121"/>
      <c r="M61" s="121"/>
      <c r="N61" s="121"/>
      <c r="O61" s="121"/>
    </row>
    <row r="62" spans="1:15" s="125" customFormat="1" ht="12.75" x14ac:dyDescent="0.25">
      <c r="A62" s="115" t="s">
        <v>721</v>
      </c>
      <c r="B62" s="124" t="s">
        <v>1304</v>
      </c>
      <c r="C62" s="123" t="s">
        <v>35</v>
      </c>
      <c r="D62" s="123">
        <v>1</v>
      </c>
      <c r="E62" s="121"/>
      <c r="F62" s="119"/>
      <c r="G62" s="119"/>
      <c r="H62" s="120"/>
      <c r="I62" s="119"/>
      <c r="J62" s="121"/>
      <c r="K62" s="121"/>
      <c r="L62" s="121"/>
      <c r="M62" s="121"/>
      <c r="N62" s="121"/>
      <c r="O62" s="121"/>
    </row>
    <row r="63" spans="1:15" s="125" customFormat="1" ht="12.75" x14ac:dyDescent="0.25">
      <c r="A63" s="115" t="s">
        <v>722</v>
      </c>
      <c r="B63" s="124" t="s">
        <v>696</v>
      </c>
      <c r="C63" s="123" t="s">
        <v>35</v>
      </c>
      <c r="D63" s="123">
        <v>3</v>
      </c>
      <c r="E63" s="121"/>
      <c r="F63" s="119"/>
      <c r="G63" s="119"/>
      <c r="H63" s="120"/>
      <c r="I63" s="119"/>
      <c r="J63" s="121"/>
      <c r="K63" s="121"/>
      <c r="L63" s="121"/>
      <c r="M63" s="121"/>
      <c r="N63" s="121"/>
      <c r="O63" s="121"/>
    </row>
    <row r="64" spans="1:15" s="125" customFormat="1" ht="12.75" x14ac:dyDescent="0.25">
      <c r="A64" s="115" t="s">
        <v>723</v>
      </c>
      <c r="B64" s="124" t="s">
        <v>423</v>
      </c>
      <c r="C64" s="123" t="s">
        <v>35</v>
      </c>
      <c r="D64" s="123">
        <v>1</v>
      </c>
      <c r="E64" s="121"/>
      <c r="F64" s="119"/>
      <c r="G64" s="119"/>
      <c r="H64" s="120"/>
      <c r="I64" s="119"/>
      <c r="J64" s="121"/>
      <c r="K64" s="121"/>
      <c r="L64" s="121"/>
      <c r="M64" s="121"/>
      <c r="N64" s="121"/>
      <c r="O64" s="121"/>
    </row>
    <row r="65" spans="1:16" s="125" customFormat="1" ht="26.25" thickBot="1" x14ac:dyDescent="0.3">
      <c r="A65" s="115" t="s">
        <v>724</v>
      </c>
      <c r="B65" s="124" t="s">
        <v>424</v>
      </c>
      <c r="C65" s="123" t="s">
        <v>116</v>
      </c>
      <c r="D65" s="123">
        <v>13</v>
      </c>
      <c r="E65" s="119"/>
      <c r="F65" s="119"/>
      <c r="G65" s="119"/>
      <c r="H65" s="119"/>
      <c r="I65" s="119"/>
      <c r="J65" s="121"/>
      <c r="K65" s="121"/>
      <c r="L65" s="121"/>
      <c r="M65" s="121"/>
      <c r="N65" s="121"/>
      <c r="O65" s="121"/>
    </row>
    <row r="66" spans="1:16" s="23" customFormat="1" ht="15.75" thickBot="1" x14ac:dyDescent="0.3">
      <c r="A66" s="149" t="s">
        <v>425</v>
      </c>
      <c r="B66" s="150"/>
      <c r="C66" s="150"/>
      <c r="D66" s="151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</row>
    <row r="67" spans="1:16" s="125" customFormat="1" ht="25.5" x14ac:dyDescent="0.25">
      <c r="A67" s="115" t="s">
        <v>725</v>
      </c>
      <c r="B67" s="124" t="s">
        <v>426</v>
      </c>
      <c r="C67" s="123" t="s">
        <v>324</v>
      </c>
      <c r="D67" s="123">
        <v>11</v>
      </c>
      <c r="E67" s="119"/>
      <c r="F67" s="119"/>
      <c r="G67" s="119"/>
      <c r="H67" s="119"/>
      <c r="I67" s="119"/>
      <c r="J67" s="121"/>
      <c r="K67" s="121"/>
      <c r="L67" s="121"/>
      <c r="M67" s="121"/>
      <c r="N67" s="121"/>
      <c r="O67" s="121"/>
    </row>
    <row r="68" spans="1:16" s="125" customFormat="1" ht="26.25" thickBot="1" x14ac:dyDescent="0.25">
      <c r="A68" s="115" t="s">
        <v>1314</v>
      </c>
      <c r="B68" s="26" t="s">
        <v>408</v>
      </c>
      <c r="C68" s="123" t="s">
        <v>29</v>
      </c>
      <c r="D68" s="123">
        <v>141</v>
      </c>
      <c r="E68" s="24"/>
      <c r="F68" s="119"/>
      <c r="G68" s="29"/>
      <c r="H68" s="30"/>
      <c r="I68" s="24"/>
      <c r="J68" s="24"/>
      <c r="K68" s="24"/>
      <c r="L68" s="24"/>
      <c r="M68" s="24"/>
      <c r="N68" s="24"/>
      <c r="O68" s="24"/>
    </row>
    <row r="69" spans="1:16" s="23" customFormat="1" ht="15.75" thickBot="1" x14ac:dyDescent="0.3">
      <c r="A69" s="149" t="s">
        <v>427</v>
      </c>
      <c r="B69" s="150"/>
      <c r="C69" s="150"/>
      <c r="D69" s="151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</row>
    <row r="70" spans="1:16" s="125" customFormat="1" ht="25.5" x14ac:dyDescent="0.2">
      <c r="A70" s="115" t="s">
        <v>1315</v>
      </c>
      <c r="B70" s="26" t="s">
        <v>428</v>
      </c>
      <c r="C70" s="123" t="s">
        <v>116</v>
      </c>
      <c r="D70" s="123">
        <v>26</v>
      </c>
      <c r="E70" s="119"/>
      <c r="F70" s="119"/>
      <c r="G70" s="119"/>
      <c r="H70" s="119"/>
      <c r="I70" s="119"/>
      <c r="J70" s="121"/>
      <c r="K70" s="121"/>
      <c r="L70" s="121"/>
      <c r="M70" s="121"/>
      <c r="N70" s="121"/>
      <c r="O70" s="121"/>
    </row>
    <row r="71" spans="1:16" ht="15.75" thickBot="1" x14ac:dyDescent="0.3">
      <c r="A71" s="64"/>
      <c r="B71" s="65"/>
      <c r="C71" s="66"/>
      <c r="D71" s="67"/>
      <c r="E71" s="68"/>
      <c r="F71" s="68"/>
      <c r="G71" s="68"/>
      <c r="H71" s="68"/>
      <c r="I71" s="68"/>
      <c r="J71" s="68"/>
      <c r="K71" s="68"/>
      <c r="L71" s="68"/>
      <c r="M71" s="68"/>
      <c r="N71" s="68"/>
      <c r="O71" s="68"/>
    </row>
    <row r="72" spans="1:16" s="69" customFormat="1" ht="13.5" thickTop="1" x14ac:dyDescent="0.2">
      <c r="B72" s="70" t="s">
        <v>126</v>
      </c>
      <c r="C72" s="71"/>
      <c r="D72" s="72"/>
      <c r="E72" s="73"/>
      <c r="F72" s="73"/>
      <c r="G72" s="73"/>
      <c r="H72" s="73"/>
      <c r="I72" s="73"/>
      <c r="J72" s="73"/>
      <c r="K72" s="74">
        <f>SUM(K13:K59)</f>
        <v>0</v>
      </c>
      <c r="L72" s="74">
        <f>SUM(L13:L71)</f>
        <v>0</v>
      </c>
      <c r="M72" s="74">
        <f>SUM(M13:M71)</f>
        <v>0</v>
      </c>
      <c r="N72" s="74">
        <f>SUM(N13:N71)</f>
        <v>0</v>
      </c>
      <c r="O72" s="74">
        <f>SUM(O13:O71)</f>
        <v>0</v>
      </c>
      <c r="P72" s="75"/>
    </row>
    <row r="73" spans="1:16" ht="26.25" x14ac:dyDescent="0.25">
      <c r="B73" s="76" t="s">
        <v>127</v>
      </c>
      <c r="C73" s="77">
        <v>0</v>
      </c>
      <c r="D73" s="78"/>
      <c r="E73" s="79"/>
      <c r="F73" s="79"/>
      <c r="G73" s="79"/>
      <c r="H73" s="79"/>
      <c r="I73" s="79"/>
      <c r="J73" s="79"/>
      <c r="K73" s="79"/>
      <c r="L73" s="79"/>
      <c r="M73" s="80">
        <f>M72*C73</f>
        <v>0</v>
      </c>
      <c r="N73" s="79"/>
      <c r="O73" s="134">
        <f>M73</f>
        <v>0</v>
      </c>
    </row>
    <row r="74" spans="1:16" s="69" customFormat="1" ht="12.75" x14ac:dyDescent="0.2">
      <c r="B74" s="81" t="s">
        <v>126</v>
      </c>
      <c r="C74" s="82"/>
      <c r="D74" s="83"/>
      <c r="E74" s="84"/>
      <c r="F74" s="84"/>
      <c r="G74" s="84"/>
      <c r="H74" s="84"/>
      <c r="I74" s="84"/>
      <c r="J74" s="84"/>
      <c r="K74" s="30">
        <f>SUM(K72:K73)</f>
        <v>0</v>
      </c>
      <c r="L74" s="30">
        <f>SUM(L72:L73)</f>
        <v>0</v>
      </c>
      <c r="M74" s="30">
        <f>SUM(M72:M73)</f>
        <v>0</v>
      </c>
      <c r="N74" s="30">
        <f>SUM(N72:N73)</f>
        <v>0</v>
      </c>
      <c r="O74" s="30">
        <f>SUM(O72:O73)</f>
        <v>0</v>
      </c>
    </row>
    <row r="75" spans="1:16" x14ac:dyDescent="0.25">
      <c r="B75" s="85"/>
      <c r="C75" s="86"/>
      <c r="D75" s="87"/>
      <c r="E75" s="88"/>
      <c r="F75" s="88"/>
      <c r="G75" s="88"/>
      <c r="H75" s="88"/>
      <c r="I75" s="88"/>
      <c r="J75" s="88"/>
      <c r="K75" s="88"/>
      <c r="L75" s="88"/>
      <c r="M75" s="88"/>
      <c r="N75" s="88"/>
      <c r="O75" s="88"/>
    </row>
    <row r="76" spans="1:16" x14ac:dyDescent="0.25">
      <c r="A76" s="89" t="s">
        <v>128</v>
      </c>
      <c r="B76" s="90"/>
      <c r="C76" s="90"/>
      <c r="D76" s="91"/>
    </row>
    <row r="77" spans="1:16" x14ac:dyDescent="0.25">
      <c r="A77" s="105" t="s">
        <v>129</v>
      </c>
      <c r="B77" s="8"/>
      <c r="C77" s="106"/>
      <c r="D77" s="107"/>
    </row>
    <row r="78" spans="1:16" x14ac:dyDescent="0.25">
      <c r="A78" s="105" t="s">
        <v>130</v>
      </c>
      <c r="B78" s="8"/>
      <c r="C78" s="106"/>
      <c r="D78" s="107"/>
    </row>
    <row r="79" spans="1:16" x14ac:dyDescent="0.25">
      <c r="A79" s="105" t="s">
        <v>131</v>
      </c>
      <c r="B79" s="8"/>
      <c r="C79" s="106"/>
      <c r="D79" s="107"/>
    </row>
    <row r="80" spans="1:16" x14ac:dyDescent="0.25">
      <c r="A80" s="105" t="s">
        <v>132</v>
      </c>
      <c r="B80" s="8"/>
      <c r="C80" s="106"/>
      <c r="D80" s="107"/>
    </row>
    <row r="81" spans="1:5" x14ac:dyDescent="0.25">
      <c r="A81" s="105" t="s">
        <v>133</v>
      </c>
      <c r="B81" s="8"/>
      <c r="C81" s="106"/>
      <c r="D81" s="107"/>
    </row>
    <row r="82" spans="1:5" x14ac:dyDescent="0.25">
      <c r="A82" s="105" t="s">
        <v>134</v>
      </c>
      <c r="B82" s="8"/>
      <c r="C82" s="106"/>
      <c r="D82" s="107"/>
    </row>
    <row r="83" spans="1:5" x14ac:dyDescent="0.25">
      <c r="A83" s="105" t="s">
        <v>135</v>
      </c>
      <c r="B83" s="8"/>
      <c r="C83" s="106"/>
      <c r="D83" s="107"/>
    </row>
    <row r="84" spans="1:5" x14ac:dyDescent="0.25">
      <c r="A84" s="105" t="s">
        <v>136</v>
      </c>
      <c r="B84" s="8"/>
      <c r="C84" s="106"/>
      <c r="D84" s="107"/>
    </row>
    <row r="85" spans="1:5" x14ac:dyDescent="0.25">
      <c r="A85" s="105" t="s">
        <v>137</v>
      </c>
      <c r="B85" s="8"/>
      <c r="C85" s="106"/>
      <c r="D85" s="107"/>
    </row>
    <row r="86" spans="1:5" x14ac:dyDescent="0.25">
      <c r="A86" s="162" t="s">
        <v>179</v>
      </c>
      <c r="B86" s="162"/>
      <c r="C86" s="162"/>
      <c r="D86" s="162"/>
    </row>
    <row r="87" spans="1:5" x14ac:dyDescent="0.25">
      <c r="A87" s="108" t="s">
        <v>180</v>
      </c>
      <c r="B87" s="109"/>
      <c r="C87" s="110"/>
      <c r="D87" s="111"/>
    </row>
    <row r="88" spans="1:5" ht="25.5" customHeight="1" x14ac:dyDescent="0.25">
      <c r="A88" s="3" t="s">
        <v>138</v>
      </c>
      <c r="C88" s="160" t="str">
        <f>'[1]Būvnieka koptāme'!$D$26</f>
        <v>Jānis Jirjens</v>
      </c>
      <c r="D88" s="160"/>
    </row>
    <row r="89" spans="1:5" x14ac:dyDescent="0.25">
      <c r="A89" s="3"/>
      <c r="C89" s="3"/>
    </row>
    <row r="90" spans="1:5" x14ac:dyDescent="0.25">
      <c r="A90" s="3" t="s">
        <v>139</v>
      </c>
      <c r="C90" s="161" t="s">
        <v>475</v>
      </c>
      <c r="D90" s="161"/>
    </row>
    <row r="91" spans="1:5" x14ac:dyDescent="0.25">
      <c r="A91" s="3"/>
      <c r="C91" s="161" t="s">
        <v>476</v>
      </c>
      <c r="D91" s="161"/>
      <c r="E91" s="161"/>
    </row>
    <row r="94" spans="1:5" x14ac:dyDescent="0.25">
      <c r="B94" t="s">
        <v>1291</v>
      </c>
      <c r="D94" s="1">
        <f>D34</f>
        <v>845</v>
      </c>
    </row>
    <row r="95" spans="1:5" x14ac:dyDescent="0.25">
      <c r="B95" t="s">
        <v>1292</v>
      </c>
      <c r="D95" s="1">
        <f>D39</f>
        <v>251</v>
      </c>
    </row>
  </sheetData>
  <mergeCells count="27">
    <mergeCell ref="C90:D90"/>
    <mergeCell ref="C91:E91"/>
    <mergeCell ref="B38:D38"/>
    <mergeCell ref="B44:D44"/>
    <mergeCell ref="B55:D55"/>
    <mergeCell ref="A57:D57"/>
    <mergeCell ref="A60:D60"/>
    <mergeCell ref="A66:D66"/>
    <mergeCell ref="A69:D69"/>
    <mergeCell ref="B33:D33"/>
    <mergeCell ref="A47:D47"/>
    <mergeCell ref="B48:D48"/>
    <mergeCell ref="A86:D86"/>
    <mergeCell ref="C88:D88"/>
    <mergeCell ref="A32:D32"/>
    <mergeCell ref="B4:D5"/>
    <mergeCell ref="M9:N9"/>
    <mergeCell ref="A10:A11"/>
    <mergeCell ref="B10:B11"/>
    <mergeCell ref="C10:C11"/>
    <mergeCell ref="D10:D11"/>
    <mergeCell ref="E10:J10"/>
    <mergeCell ref="K10:O10"/>
    <mergeCell ref="A13:D13"/>
    <mergeCell ref="B14:D14"/>
    <mergeCell ref="B19:D19"/>
    <mergeCell ref="A27:D27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headerFooter>
    <oddHeader>&amp;A</oddHeader>
    <oddFooter>&amp;CLapa &amp;P no &amp;N</oddFooter>
  </headerFooter>
  <rowBreaks count="1" manualBreakCount="1">
    <brk id="68" max="16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91"/>
  <sheetViews>
    <sheetView showZeros="0" view="pageBreakPreview" topLeftCell="A61" zoomScaleNormal="100" zoomScaleSheetLayoutView="100" workbookViewId="0">
      <selection activeCell="E1" sqref="E1:O1048576"/>
    </sheetView>
  </sheetViews>
  <sheetFormatPr defaultRowHeight="15" outlineLevelRow="1" outlineLevelCol="1" x14ac:dyDescent="0.25"/>
  <cols>
    <col min="1" max="1" width="16.85546875" customWidth="1"/>
    <col min="2" max="2" width="40.42578125" customWidth="1"/>
    <col min="3" max="3" width="7.28515625" customWidth="1"/>
    <col min="4" max="4" width="8.7109375" style="1" customWidth="1"/>
    <col min="5" max="5" width="7.5703125" hidden="1" customWidth="1" outlineLevel="1"/>
    <col min="6" max="6" width="5.5703125" hidden="1" customWidth="1" outlineLevel="1"/>
    <col min="7" max="7" width="7.5703125" hidden="1" customWidth="1" outlineLevel="1"/>
    <col min="8" max="8" width="9.42578125" hidden="1" customWidth="1" outlineLevel="1"/>
    <col min="9" max="9" width="8.42578125" hidden="1" customWidth="1" outlineLevel="1"/>
    <col min="10" max="10" width="9.5703125" hidden="1" customWidth="1" outlineLevel="1"/>
    <col min="11" max="11" width="9.28515625" hidden="1" customWidth="1" outlineLevel="1"/>
    <col min="12" max="12" width="10.28515625" hidden="1" customWidth="1" outlineLevel="1"/>
    <col min="13" max="13" width="10.42578125" hidden="1" customWidth="1" outlineLevel="1"/>
    <col min="14" max="14" width="10.7109375" hidden="1" customWidth="1" outlineLevel="1"/>
    <col min="15" max="15" width="10.28515625" hidden="1" customWidth="1" outlineLevel="1"/>
    <col min="16" max="16" width="10.28515625" bestFit="1" customWidth="1" collapsed="1"/>
  </cols>
  <sheetData>
    <row r="1" spans="1:18" outlineLevel="1" x14ac:dyDescent="0.25">
      <c r="A1" s="1"/>
      <c r="B1" s="1"/>
      <c r="C1" s="1"/>
      <c r="E1" s="1"/>
      <c r="F1" s="1">
        <v>3.8</v>
      </c>
      <c r="G1" s="1"/>
      <c r="H1" s="1"/>
      <c r="I1" s="2">
        <v>0.08</v>
      </c>
      <c r="J1" s="2">
        <v>0.08</v>
      </c>
      <c r="K1" s="1"/>
      <c r="L1" s="1"/>
      <c r="M1" s="1"/>
      <c r="N1" s="1"/>
      <c r="O1" s="1"/>
    </row>
    <row r="2" spans="1:18" s="3" customFormat="1" ht="15.75" thickBot="1" x14ac:dyDescent="0.3">
      <c r="A2" s="97"/>
      <c r="B2" s="94" t="s">
        <v>429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1:18" s="3" customFormat="1" ht="15.75" customHeight="1" thickTop="1" x14ac:dyDescent="0.25">
      <c r="B3" s="96" t="s">
        <v>430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18" s="3" customFormat="1" ht="12.75" x14ac:dyDescent="0.2">
      <c r="A4" s="92" t="s">
        <v>0</v>
      </c>
      <c r="B4" s="163" t="s">
        <v>176</v>
      </c>
      <c r="C4" s="163"/>
      <c r="D4" s="163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8" s="3" customFormat="1" ht="24.75" customHeight="1" x14ac:dyDescent="0.2">
      <c r="B5" s="163"/>
      <c r="C5" s="163"/>
      <c r="D5" s="163"/>
      <c r="E5" s="6"/>
      <c r="F5" s="6"/>
      <c r="G5" s="6"/>
      <c r="H5" s="6"/>
      <c r="I5" s="6"/>
      <c r="J5" s="6"/>
      <c r="K5" s="6"/>
      <c r="L5" s="6"/>
      <c r="M5" s="7"/>
      <c r="N5" s="7"/>
      <c r="O5" s="7"/>
    </row>
    <row r="6" spans="1:18" s="3" customFormat="1" ht="12.75" x14ac:dyDescent="0.2">
      <c r="A6" s="92" t="s">
        <v>1</v>
      </c>
      <c r="B6" s="6" t="s">
        <v>177</v>
      </c>
      <c r="C6" s="11"/>
      <c r="D6" s="12"/>
      <c r="E6" s="93" t="s">
        <v>4</v>
      </c>
      <c r="H6" s="14">
        <f>O70</f>
        <v>0</v>
      </c>
      <c r="I6" s="13" t="s">
        <v>140</v>
      </c>
      <c r="L6" s="10"/>
      <c r="M6" s="10"/>
      <c r="N6" s="10"/>
      <c r="O6" s="10"/>
    </row>
    <row r="7" spans="1:18" s="3" customFormat="1" ht="12.75" x14ac:dyDescent="0.2">
      <c r="A7" s="92" t="s">
        <v>2</v>
      </c>
      <c r="B7" s="6" t="s">
        <v>178</v>
      </c>
      <c r="C7" s="11"/>
      <c r="D7" s="12"/>
      <c r="E7" s="7" t="s">
        <v>5</v>
      </c>
      <c r="F7" s="7"/>
      <c r="G7" s="7"/>
      <c r="H7" s="5"/>
      <c r="I7" s="5"/>
      <c r="J7" s="5"/>
      <c r="M7" s="10"/>
      <c r="N7" s="10"/>
      <c r="O7" s="10"/>
    </row>
    <row r="8" spans="1:18" s="3" customFormat="1" ht="12.75" x14ac:dyDescent="0.2">
      <c r="A8" s="92" t="s">
        <v>3</v>
      </c>
      <c r="B8" s="6" t="s">
        <v>174</v>
      </c>
      <c r="C8" s="11"/>
      <c r="D8" s="12"/>
      <c r="E8" s="10"/>
      <c r="F8" s="10"/>
      <c r="G8" s="10"/>
      <c r="H8" s="9"/>
      <c r="I8" s="10"/>
      <c r="J8" s="10"/>
      <c r="K8" s="10"/>
      <c r="L8" s="10"/>
      <c r="M8" s="10"/>
      <c r="N8" s="10"/>
      <c r="O8" s="10"/>
    </row>
    <row r="9" spans="1:18" s="3" customFormat="1" ht="13.5" thickBot="1" x14ac:dyDescent="0.25">
      <c r="A9" s="6"/>
      <c r="B9" s="7"/>
      <c r="C9" s="7"/>
      <c r="D9" s="15"/>
      <c r="E9" s="7"/>
      <c r="F9" s="7"/>
      <c r="G9" s="7"/>
      <c r="H9" s="16"/>
      <c r="I9" s="13"/>
      <c r="J9" s="14"/>
      <c r="K9" s="13"/>
      <c r="M9" s="152"/>
      <c r="N9" s="152"/>
      <c r="O9" s="13"/>
    </row>
    <row r="10" spans="1:18" s="3" customFormat="1" ht="18.75" customHeight="1" x14ac:dyDescent="0.25">
      <c r="A10" s="153" t="s">
        <v>6</v>
      </c>
      <c r="B10" s="155" t="s">
        <v>7</v>
      </c>
      <c r="C10" s="157" t="s">
        <v>8</v>
      </c>
      <c r="D10" s="157" t="s">
        <v>9</v>
      </c>
      <c r="E10" s="155" t="s">
        <v>10</v>
      </c>
      <c r="F10" s="155"/>
      <c r="G10" s="155"/>
      <c r="H10" s="155"/>
      <c r="I10" s="155"/>
      <c r="J10" s="155"/>
      <c r="K10" s="155" t="s">
        <v>11</v>
      </c>
      <c r="L10" s="155" t="s">
        <v>11</v>
      </c>
      <c r="M10" s="155"/>
      <c r="N10" s="155"/>
      <c r="O10" s="159"/>
    </row>
    <row r="11" spans="1:18" s="3" customFormat="1" ht="88.5" customHeight="1" thickBot="1" x14ac:dyDescent="0.3">
      <c r="A11" s="154"/>
      <c r="B11" s="156"/>
      <c r="C11" s="158"/>
      <c r="D11" s="158"/>
      <c r="E11" s="17" t="s">
        <v>12</v>
      </c>
      <c r="F11" s="17" t="s">
        <v>13</v>
      </c>
      <c r="G11" s="17" t="s">
        <v>14</v>
      </c>
      <c r="H11" s="18" t="s">
        <v>15</v>
      </c>
      <c r="I11" s="17" t="s">
        <v>16</v>
      </c>
      <c r="J11" s="17" t="s">
        <v>17</v>
      </c>
      <c r="K11" s="17" t="s">
        <v>18</v>
      </c>
      <c r="L11" s="17" t="s">
        <v>19</v>
      </c>
      <c r="M11" s="17" t="s">
        <v>20</v>
      </c>
      <c r="N11" s="17" t="s">
        <v>16</v>
      </c>
      <c r="O11" s="19" t="s">
        <v>21</v>
      </c>
    </row>
    <row r="12" spans="1:18" s="23" customFormat="1" ht="15" customHeight="1" thickBot="1" x14ac:dyDescent="0.3">
      <c r="A12" s="20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21">
        <v>10</v>
      </c>
      <c r="K12" s="21">
        <v>11</v>
      </c>
      <c r="L12" s="21">
        <v>12</v>
      </c>
      <c r="M12" s="21">
        <v>13</v>
      </c>
      <c r="N12" s="21">
        <v>14</v>
      </c>
      <c r="O12" s="22">
        <v>15</v>
      </c>
    </row>
    <row r="13" spans="1:18" s="23" customFormat="1" ht="15.75" thickBot="1" x14ac:dyDescent="0.3">
      <c r="A13" s="149" t="s">
        <v>22</v>
      </c>
      <c r="B13" s="150"/>
      <c r="C13" s="150"/>
      <c r="D13" s="151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8" s="23" customFormat="1" ht="13.5" thickBot="1" x14ac:dyDescent="0.3">
      <c r="A14" s="25"/>
      <c r="B14" s="146" t="s">
        <v>23</v>
      </c>
      <c r="C14" s="147"/>
      <c r="D14" s="148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</row>
    <row r="15" spans="1:18" s="3" customFormat="1" ht="38.25" x14ac:dyDescent="0.25">
      <c r="A15" s="115" t="s">
        <v>511</v>
      </c>
      <c r="B15" s="116" t="s">
        <v>445</v>
      </c>
      <c r="C15" s="117" t="s">
        <v>324</v>
      </c>
      <c r="D15" s="118">
        <v>1</v>
      </c>
      <c r="E15" s="119"/>
      <c r="F15" s="119"/>
      <c r="G15" s="119"/>
      <c r="H15" s="120"/>
      <c r="I15" s="119"/>
      <c r="J15" s="121"/>
      <c r="K15" s="121"/>
      <c r="L15" s="121"/>
      <c r="M15" s="121"/>
      <c r="N15" s="121"/>
      <c r="O15" s="121"/>
      <c r="R15" s="122"/>
    </row>
    <row r="16" spans="1:18" s="3" customFormat="1" ht="12.75" x14ac:dyDescent="0.25">
      <c r="A16" s="115" t="s">
        <v>512</v>
      </c>
      <c r="B16" s="116" t="s">
        <v>385</v>
      </c>
      <c r="C16" s="117" t="s">
        <v>29</v>
      </c>
      <c r="D16" s="118">
        <v>169.3</v>
      </c>
      <c r="E16" s="119"/>
      <c r="F16" s="119"/>
      <c r="G16" s="119"/>
      <c r="H16" s="120"/>
      <c r="I16" s="119"/>
      <c r="J16" s="121"/>
      <c r="K16" s="121"/>
      <c r="L16" s="121"/>
      <c r="M16" s="121"/>
      <c r="N16" s="121"/>
      <c r="O16" s="121"/>
    </row>
    <row r="17" spans="1:15" s="3" customFormat="1" ht="25.5" x14ac:dyDescent="0.25">
      <c r="A17" s="115" t="s">
        <v>513</v>
      </c>
      <c r="B17" s="116" t="s">
        <v>386</v>
      </c>
      <c r="C17" s="117" t="s">
        <v>116</v>
      </c>
      <c r="D17" s="118">
        <v>24</v>
      </c>
      <c r="E17" s="119"/>
      <c r="F17" s="119"/>
      <c r="G17" s="119"/>
      <c r="H17" s="120"/>
      <c r="I17" s="119"/>
      <c r="J17" s="121"/>
      <c r="K17" s="121"/>
      <c r="L17" s="121"/>
      <c r="M17" s="121"/>
      <c r="N17" s="121"/>
      <c r="O17" s="121"/>
    </row>
    <row r="18" spans="1:15" s="3" customFormat="1" ht="26.25" thickBot="1" x14ac:dyDescent="0.3">
      <c r="A18" s="115" t="s">
        <v>514</v>
      </c>
      <c r="B18" s="116" t="s">
        <v>387</v>
      </c>
      <c r="C18" s="117" t="s">
        <v>324</v>
      </c>
      <c r="D18" s="118">
        <v>1</v>
      </c>
      <c r="E18" s="121"/>
      <c r="F18" s="119"/>
      <c r="G18" s="119"/>
      <c r="H18" s="120"/>
      <c r="I18" s="119"/>
      <c r="J18" s="121"/>
      <c r="K18" s="121"/>
      <c r="L18" s="121"/>
      <c r="M18" s="121"/>
      <c r="N18" s="121"/>
      <c r="O18" s="121"/>
    </row>
    <row r="19" spans="1:15" s="23" customFormat="1" ht="13.5" thickBot="1" x14ac:dyDescent="0.3">
      <c r="A19" s="25"/>
      <c r="B19" s="146" t="s">
        <v>32</v>
      </c>
      <c r="C19" s="147"/>
      <c r="D19" s="148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1:15" s="23" customFormat="1" ht="25.5" x14ac:dyDescent="0.2">
      <c r="A20" s="115" t="s">
        <v>515</v>
      </c>
      <c r="B20" s="116" t="s">
        <v>697</v>
      </c>
      <c r="C20" s="133" t="s">
        <v>116</v>
      </c>
      <c r="D20" s="133">
        <v>790</v>
      </c>
      <c r="E20" s="38"/>
      <c r="F20" s="39"/>
      <c r="G20" s="39"/>
      <c r="H20" s="39"/>
      <c r="I20" s="24"/>
      <c r="J20" s="40"/>
      <c r="K20" s="41"/>
      <c r="L20" s="41"/>
      <c r="M20" s="41"/>
      <c r="N20" s="41"/>
      <c r="O20" s="41"/>
    </row>
    <row r="21" spans="1:15" s="23" customFormat="1" ht="38.25" x14ac:dyDescent="0.2">
      <c r="A21" s="115" t="s">
        <v>516</v>
      </c>
      <c r="B21" s="116" t="s">
        <v>438</v>
      </c>
      <c r="C21" s="133" t="s">
        <v>116</v>
      </c>
      <c r="D21" s="133">
        <v>7.5</v>
      </c>
      <c r="E21" s="119"/>
      <c r="F21" s="119"/>
      <c r="G21" s="119"/>
      <c r="H21" s="120"/>
      <c r="I21" s="119"/>
      <c r="J21" s="121"/>
      <c r="K21" s="121"/>
      <c r="L21" s="121"/>
      <c r="M21" s="121"/>
      <c r="N21" s="121"/>
      <c r="O21" s="121"/>
    </row>
    <row r="22" spans="1:15" s="23" customFormat="1" ht="12.75" x14ac:dyDescent="0.2">
      <c r="A22" s="115" t="s">
        <v>517</v>
      </c>
      <c r="B22" s="116" t="s">
        <v>388</v>
      </c>
      <c r="C22" s="133" t="s">
        <v>29</v>
      </c>
      <c r="D22" s="133">
        <v>821</v>
      </c>
      <c r="E22" s="38"/>
      <c r="F22" s="39"/>
      <c r="G22" s="39"/>
      <c r="H22" s="39"/>
      <c r="I22" s="24"/>
      <c r="J22" s="40"/>
      <c r="K22" s="41"/>
      <c r="L22" s="41"/>
      <c r="M22" s="41"/>
      <c r="N22" s="41"/>
      <c r="O22" s="41"/>
    </row>
    <row r="23" spans="1:15" s="23" customFormat="1" ht="12.75" x14ac:dyDescent="0.2">
      <c r="A23" s="115" t="s">
        <v>518</v>
      </c>
      <c r="B23" s="116" t="s">
        <v>431</v>
      </c>
      <c r="C23" s="133" t="s">
        <v>324</v>
      </c>
      <c r="D23" s="133">
        <v>1</v>
      </c>
      <c r="E23" s="38"/>
      <c r="F23" s="39"/>
      <c r="G23" s="39"/>
      <c r="H23" s="39"/>
      <c r="I23" s="24"/>
      <c r="J23" s="40"/>
      <c r="K23" s="41"/>
      <c r="L23" s="41"/>
      <c r="M23" s="41"/>
      <c r="N23" s="41"/>
      <c r="O23" s="41"/>
    </row>
    <row r="24" spans="1:15" s="23" customFormat="1" ht="25.5" x14ac:dyDescent="0.2">
      <c r="A24" s="115" t="s">
        <v>519</v>
      </c>
      <c r="B24" s="116" t="s">
        <v>391</v>
      </c>
      <c r="C24" s="133" t="s">
        <v>29</v>
      </c>
      <c r="D24" s="133">
        <v>84.5</v>
      </c>
      <c r="E24" s="38"/>
      <c r="F24" s="39"/>
      <c r="G24" s="39"/>
      <c r="H24" s="39"/>
      <c r="I24" s="24"/>
      <c r="J24" s="40"/>
      <c r="K24" s="41"/>
      <c r="L24" s="41"/>
      <c r="M24" s="41"/>
      <c r="N24" s="41"/>
      <c r="O24" s="41"/>
    </row>
    <row r="25" spans="1:15" s="23" customFormat="1" ht="39" thickBot="1" x14ac:dyDescent="0.25">
      <c r="A25" s="115" t="s">
        <v>520</v>
      </c>
      <c r="B25" s="36" t="s">
        <v>392</v>
      </c>
      <c r="C25" s="37" t="s">
        <v>41</v>
      </c>
      <c r="D25" s="133">
        <v>9</v>
      </c>
      <c r="E25" s="38"/>
      <c r="F25" s="39"/>
      <c r="G25" s="39"/>
      <c r="H25" s="39"/>
      <c r="I25" s="24"/>
      <c r="J25" s="40"/>
      <c r="K25" s="41"/>
      <c r="L25" s="41"/>
      <c r="M25" s="41"/>
      <c r="N25" s="41"/>
      <c r="O25" s="41"/>
    </row>
    <row r="26" spans="1:15" s="23" customFormat="1" ht="15.75" thickBot="1" x14ac:dyDescent="0.3">
      <c r="A26" s="149" t="s">
        <v>42</v>
      </c>
      <c r="B26" s="150"/>
      <c r="C26" s="150"/>
      <c r="D26" s="151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15" s="23" customFormat="1" ht="12.75" x14ac:dyDescent="0.2">
      <c r="A27" s="115" t="s">
        <v>521</v>
      </c>
      <c r="B27" s="116" t="s">
        <v>393</v>
      </c>
      <c r="C27" s="133" t="s">
        <v>116</v>
      </c>
      <c r="D27" s="133">
        <v>370</v>
      </c>
      <c r="E27" s="38"/>
      <c r="F27" s="39"/>
      <c r="G27" s="39"/>
      <c r="H27" s="39"/>
      <c r="I27" s="24"/>
      <c r="J27" s="40"/>
      <c r="K27" s="41"/>
      <c r="L27" s="41"/>
      <c r="M27" s="41"/>
      <c r="N27" s="41"/>
      <c r="O27" s="41"/>
    </row>
    <row r="28" spans="1:15" s="23" customFormat="1" ht="25.5" x14ac:dyDescent="0.2">
      <c r="A28" s="115" t="s">
        <v>522</v>
      </c>
      <c r="B28" s="116" t="s">
        <v>394</v>
      </c>
      <c r="C28" s="133" t="s">
        <v>41</v>
      </c>
      <c r="D28" s="133">
        <v>886</v>
      </c>
      <c r="E28" s="38"/>
      <c r="F28" s="39"/>
      <c r="G28" s="39"/>
      <c r="H28" s="39"/>
      <c r="I28" s="24"/>
      <c r="J28" s="40"/>
      <c r="K28" s="41"/>
      <c r="L28" s="41"/>
      <c r="M28" s="41"/>
      <c r="N28" s="41"/>
      <c r="O28" s="41"/>
    </row>
    <row r="29" spans="1:15" s="23" customFormat="1" ht="13.5" thickBot="1" x14ac:dyDescent="0.25">
      <c r="A29" s="115" t="s">
        <v>523</v>
      </c>
      <c r="B29" s="116" t="s">
        <v>395</v>
      </c>
      <c r="C29" s="133" t="s">
        <v>116</v>
      </c>
      <c r="D29" s="133">
        <v>1602</v>
      </c>
      <c r="E29" s="38"/>
      <c r="F29" s="39"/>
      <c r="G29" s="39"/>
      <c r="H29" s="39"/>
      <c r="I29" s="24"/>
      <c r="J29" s="40"/>
      <c r="K29" s="41"/>
      <c r="L29" s="41"/>
      <c r="M29" s="41"/>
      <c r="N29" s="41"/>
      <c r="O29" s="41"/>
    </row>
    <row r="30" spans="1:15" s="23" customFormat="1" ht="15.75" thickBot="1" x14ac:dyDescent="0.3">
      <c r="A30" s="149" t="s">
        <v>397</v>
      </c>
      <c r="B30" s="150"/>
      <c r="C30" s="150"/>
      <c r="D30" s="151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 s="23" customFormat="1" ht="13.5" thickBot="1" x14ac:dyDescent="0.3">
      <c r="A31" s="115"/>
      <c r="B31" s="146" t="s">
        <v>398</v>
      </c>
      <c r="C31" s="147"/>
      <c r="D31" s="148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 s="23" customFormat="1" ht="12.75" x14ac:dyDescent="0.2">
      <c r="A32" s="115" t="s">
        <v>524</v>
      </c>
      <c r="B32" s="116" t="s">
        <v>399</v>
      </c>
      <c r="C32" s="133" t="s">
        <v>41</v>
      </c>
      <c r="D32" s="133">
        <f>ROUND(449*1.05,0)</f>
        <v>471</v>
      </c>
      <c r="E32" s="38"/>
      <c r="F32" s="39"/>
      <c r="G32" s="39"/>
      <c r="H32" s="39"/>
      <c r="I32" s="24"/>
      <c r="J32" s="40"/>
      <c r="K32" s="41"/>
      <c r="L32" s="41"/>
      <c r="M32" s="41"/>
      <c r="N32" s="41"/>
      <c r="O32" s="41"/>
    </row>
    <row r="33" spans="1:15" s="23" customFormat="1" ht="25.5" x14ac:dyDescent="0.2">
      <c r="A33" s="115" t="s">
        <v>525</v>
      </c>
      <c r="B33" s="116" t="s">
        <v>400</v>
      </c>
      <c r="C33" s="133" t="s">
        <v>116</v>
      </c>
      <c r="D33" s="133">
        <v>1004</v>
      </c>
      <c r="E33" s="38"/>
      <c r="F33" s="39"/>
      <c r="G33" s="39"/>
      <c r="H33" s="39"/>
      <c r="I33" s="24"/>
      <c r="J33" s="40"/>
      <c r="K33" s="41"/>
      <c r="L33" s="41"/>
      <c r="M33" s="41"/>
      <c r="N33" s="41"/>
      <c r="O33" s="41"/>
    </row>
    <row r="34" spans="1:15" s="23" customFormat="1" ht="25.5" x14ac:dyDescent="0.2">
      <c r="A34" s="115" t="s">
        <v>526</v>
      </c>
      <c r="B34" s="116" t="s">
        <v>401</v>
      </c>
      <c r="C34" s="133" t="s">
        <v>116</v>
      </c>
      <c r="D34" s="133">
        <v>828</v>
      </c>
      <c r="E34" s="38"/>
      <c r="F34" s="39"/>
      <c r="G34" s="39"/>
      <c r="H34" s="39"/>
      <c r="I34" s="24"/>
      <c r="J34" s="40"/>
      <c r="K34" s="41"/>
      <c r="L34" s="41"/>
      <c r="M34" s="41"/>
      <c r="N34" s="41"/>
      <c r="O34" s="41"/>
    </row>
    <row r="35" spans="1:15" s="23" customFormat="1" ht="26.25" thickBot="1" x14ac:dyDescent="0.25">
      <c r="A35" s="115" t="s">
        <v>527</v>
      </c>
      <c r="B35" s="116" t="s">
        <v>402</v>
      </c>
      <c r="C35" s="133" t="s">
        <v>116</v>
      </c>
      <c r="D35" s="133">
        <v>828</v>
      </c>
      <c r="E35" s="38"/>
      <c r="F35" s="39"/>
      <c r="G35" s="39"/>
      <c r="H35" s="39"/>
      <c r="I35" s="24"/>
      <c r="J35" s="40"/>
      <c r="K35" s="41"/>
      <c r="L35" s="41"/>
      <c r="M35" s="41"/>
      <c r="N35" s="41"/>
      <c r="O35" s="41"/>
    </row>
    <row r="36" spans="1:15" s="23" customFormat="1" ht="13.5" thickBot="1" x14ac:dyDescent="0.3">
      <c r="A36" s="115"/>
      <c r="B36" s="146" t="s">
        <v>403</v>
      </c>
      <c r="C36" s="147"/>
      <c r="D36" s="148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 s="23" customFormat="1" ht="12.75" x14ac:dyDescent="0.2">
      <c r="A37" s="115" t="s">
        <v>528</v>
      </c>
      <c r="B37" s="116" t="s">
        <v>399</v>
      </c>
      <c r="C37" s="133" t="s">
        <v>41</v>
      </c>
      <c r="D37" s="133">
        <f>ROUND(175*1.05,0)</f>
        <v>184</v>
      </c>
      <c r="E37" s="38"/>
      <c r="F37" s="39"/>
      <c r="G37" s="39"/>
      <c r="H37" s="39"/>
      <c r="I37" s="24"/>
      <c r="J37" s="40"/>
      <c r="K37" s="41"/>
      <c r="L37" s="41"/>
      <c r="M37" s="41"/>
      <c r="N37" s="41"/>
      <c r="O37" s="41"/>
    </row>
    <row r="38" spans="1:15" s="23" customFormat="1" ht="25.5" x14ac:dyDescent="0.2">
      <c r="A38" s="115" t="s">
        <v>529</v>
      </c>
      <c r="B38" s="116" t="s">
        <v>400</v>
      </c>
      <c r="C38" s="133" t="s">
        <v>116</v>
      </c>
      <c r="D38" s="133">
        <v>362</v>
      </c>
      <c r="E38" s="38"/>
      <c r="F38" s="39"/>
      <c r="G38" s="39"/>
      <c r="H38" s="39"/>
      <c r="I38" s="24"/>
      <c r="J38" s="40"/>
      <c r="K38" s="41"/>
      <c r="L38" s="41"/>
      <c r="M38" s="41"/>
      <c r="N38" s="41"/>
      <c r="O38" s="41"/>
    </row>
    <row r="39" spans="1:15" s="23" customFormat="1" ht="25.5" x14ac:dyDescent="0.2">
      <c r="A39" s="115" t="s">
        <v>530</v>
      </c>
      <c r="B39" s="116" t="s">
        <v>401</v>
      </c>
      <c r="C39" s="133" t="s">
        <v>116</v>
      </c>
      <c r="D39" s="133">
        <v>211</v>
      </c>
      <c r="E39" s="38"/>
      <c r="F39" s="39"/>
      <c r="G39" s="39"/>
      <c r="H39" s="39"/>
      <c r="I39" s="24"/>
      <c r="J39" s="40"/>
      <c r="K39" s="41"/>
      <c r="L39" s="41"/>
      <c r="M39" s="41"/>
      <c r="N39" s="41"/>
      <c r="O39" s="41"/>
    </row>
    <row r="40" spans="1:15" s="23" customFormat="1" ht="25.5" x14ac:dyDescent="0.2">
      <c r="A40" s="115" t="s">
        <v>531</v>
      </c>
      <c r="B40" s="116" t="s">
        <v>402</v>
      </c>
      <c r="C40" s="133" t="s">
        <v>116</v>
      </c>
      <c r="D40" s="133">
        <f>211+8</f>
        <v>219</v>
      </c>
      <c r="E40" s="38"/>
      <c r="F40" s="39"/>
      <c r="G40" s="39"/>
      <c r="H40" s="39"/>
      <c r="I40" s="24"/>
      <c r="J40" s="40"/>
      <c r="K40" s="41"/>
      <c r="L40" s="41"/>
      <c r="M40" s="41"/>
      <c r="N40" s="41"/>
      <c r="O40" s="41"/>
    </row>
    <row r="41" spans="1:15" s="23" customFormat="1" ht="25.5" x14ac:dyDescent="0.2">
      <c r="A41" s="115" t="s">
        <v>532</v>
      </c>
      <c r="B41" s="116" t="s">
        <v>432</v>
      </c>
      <c r="C41" s="133" t="s">
        <v>116</v>
      </c>
      <c r="D41" s="133">
        <v>21</v>
      </c>
      <c r="E41" s="119"/>
      <c r="F41" s="119"/>
      <c r="G41" s="119"/>
      <c r="H41" s="120"/>
      <c r="I41" s="119"/>
      <c r="J41" s="121"/>
      <c r="K41" s="121"/>
      <c r="L41" s="121"/>
      <c r="M41" s="121"/>
      <c r="N41" s="121"/>
      <c r="O41" s="121"/>
    </row>
    <row r="42" spans="1:15" s="23" customFormat="1" ht="13.5" thickBot="1" x14ac:dyDescent="0.25">
      <c r="A42" s="115" t="s">
        <v>533</v>
      </c>
      <c r="B42" s="116" t="s">
        <v>693</v>
      </c>
      <c r="C42" s="133" t="s">
        <v>116</v>
      </c>
      <c r="D42" s="133">
        <v>21</v>
      </c>
      <c r="E42" s="38"/>
      <c r="F42" s="39"/>
      <c r="G42" s="39"/>
      <c r="H42" s="39"/>
      <c r="I42" s="24"/>
      <c r="J42" s="40"/>
      <c r="K42" s="41"/>
      <c r="L42" s="41"/>
      <c r="M42" s="41"/>
      <c r="N42" s="41"/>
      <c r="O42" s="41"/>
    </row>
    <row r="43" spans="1:15" s="23" customFormat="1" ht="13.5" thickBot="1" x14ac:dyDescent="0.3">
      <c r="A43" s="115"/>
      <c r="B43" s="146" t="s">
        <v>405</v>
      </c>
      <c r="C43" s="147"/>
      <c r="D43" s="148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5" s="23" customFormat="1" ht="38.25" x14ac:dyDescent="0.2">
      <c r="A44" s="115" t="s">
        <v>534</v>
      </c>
      <c r="B44" s="116" t="s">
        <v>406</v>
      </c>
      <c r="C44" s="133" t="s">
        <v>41</v>
      </c>
      <c r="D44" s="133">
        <v>20</v>
      </c>
      <c r="E44" s="38"/>
      <c r="F44" s="39"/>
      <c r="G44" s="39"/>
      <c r="H44" s="39"/>
      <c r="I44" s="24"/>
      <c r="J44" s="40"/>
      <c r="K44" s="41"/>
      <c r="L44" s="41"/>
      <c r="M44" s="41"/>
      <c r="N44" s="41"/>
      <c r="O44" s="41"/>
    </row>
    <row r="45" spans="1:15" s="23" customFormat="1" ht="39" thickBot="1" x14ac:dyDescent="0.25">
      <c r="A45" s="115" t="s">
        <v>535</v>
      </c>
      <c r="B45" s="116" t="s">
        <v>407</v>
      </c>
      <c r="C45" s="133" t="s">
        <v>41</v>
      </c>
      <c r="D45" s="133">
        <v>18</v>
      </c>
      <c r="E45" s="38"/>
      <c r="F45" s="39"/>
      <c r="G45" s="39"/>
      <c r="H45" s="39"/>
      <c r="I45" s="24"/>
      <c r="J45" s="40"/>
      <c r="K45" s="41"/>
      <c r="L45" s="41"/>
      <c r="M45" s="41"/>
      <c r="N45" s="41"/>
      <c r="O45" s="41"/>
    </row>
    <row r="46" spans="1:15" s="23" customFormat="1" ht="15.75" thickBot="1" x14ac:dyDescent="0.3">
      <c r="A46" s="149" t="s">
        <v>409</v>
      </c>
      <c r="B46" s="150"/>
      <c r="C46" s="150"/>
      <c r="D46" s="151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</row>
    <row r="47" spans="1:15" s="23" customFormat="1" ht="13.5" thickBot="1" x14ac:dyDescent="0.3">
      <c r="A47" s="25"/>
      <c r="B47" s="146" t="s">
        <v>410</v>
      </c>
      <c r="C47" s="147"/>
      <c r="D47" s="148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</row>
    <row r="48" spans="1:15" s="125" customFormat="1" ht="51" x14ac:dyDescent="0.25">
      <c r="A48" s="115" t="s">
        <v>536</v>
      </c>
      <c r="B48" s="124" t="s">
        <v>411</v>
      </c>
      <c r="C48" s="123" t="s">
        <v>29</v>
      </c>
      <c r="D48" s="123">
        <v>22.5</v>
      </c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</row>
    <row r="49" spans="1:15" s="125" customFormat="1" ht="51" x14ac:dyDescent="0.25">
      <c r="A49" s="115" t="s">
        <v>537</v>
      </c>
      <c r="B49" s="124" t="s">
        <v>433</v>
      </c>
      <c r="C49" s="123" t="s">
        <v>29</v>
      </c>
      <c r="D49" s="123">
        <v>116</v>
      </c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</row>
    <row r="50" spans="1:15" s="125" customFormat="1" ht="12.75" x14ac:dyDescent="0.25">
      <c r="A50" s="115" t="s">
        <v>538</v>
      </c>
      <c r="B50" s="124" t="s">
        <v>412</v>
      </c>
      <c r="C50" s="123" t="s">
        <v>41</v>
      </c>
      <c r="D50" s="123">
        <v>95</v>
      </c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</row>
    <row r="51" spans="1:15" s="125" customFormat="1" ht="12.75" x14ac:dyDescent="0.25">
      <c r="A51" s="115" t="s">
        <v>539</v>
      </c>
      <c r="B51" s="124" t="s">
        <v>413</v>
      </c>
      <c r="C51" s="123" t="s">
        <v>41</v>
      </c>
      <c r="D51" s="123">
        <v>32</v>
      </c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</row>
    <row r="52" spans="1:15" s="125" customFormat="1" ht="38.25" x14ac:dyDescent="0.25">
      <c r="A52" s="115" t="s">
        <v>540</v>
      </c>
      <c r="B52" s="124" t="s">
        <v>695</v>
      </c>
      <c r="C52" s="123" t="s">
        <v>41</v>
      </c>
      <c r="D52" s="123">
        <v>6</v>
      </c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</row>
    <row r="53" spans="1:15" s="125" customFormat="1" ht="39" thickBot="1" x14ac:dyDescent="0.3">
      <c r="A53" s="115" t="s">
        <v>1311</v>
      </c>
      <c r="B53" s="124" t="s">
        <v>414</v>
      </c>
      <c r="C53" s="123" t="s">
        <v>324</v>
      </c>
      <c r="D53" s="123">
        <v>15</v>
      </c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</row>
    <row r="54" spans="1:15" s="23" customFormat="1" ht="13.5" thickBot="1" x14ac:dyDescent="0.3">
      <c r="A54" s="115"/>
      <c r="B54" s="146" t="s">
        <v>416</v>
      </c>
      <c r="C54" s="147"/>
      <c r="D54" s="148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</row>
    <row r="55" spans="1:15" s="125" customFormat="1" ht="38.25" x14ac:dyDescent="0.25">
      <c r="A55" s="115" t="s">
        <v>541</v>
      </c>
      <c r="B55" s="124" t="s">
        <v>415</v>
      </c>
      <c r="C55" s="123" t="s">
        <v>29</v>
      </c>
      <c r="D55" s="123">
        <f>372</f>
        <v>372</v>
      </c>
      <c r="E55" s="119"/>
      <c r="F55" s="119"/>
      <c r="G55" s="119"/>
      <c r="H55" s="119"/>
      <c r="I55" s="119"/>
      <c r="J55" s="121"/>
      <c r="K55" s="121"/>
      <c r="L55" s="121"/>
      <c r="M55" s="121"/>
      <c r="N55" s="121"/>
      <c r="O55" s="121"/>
    </row>
    <row r="56" spans="1:15" s="125" customFormat="1" ht="39" thickBot="1" x14ac:dyDescent="0.3">
      <c r="A56" s="115" t="s">
        <v>542</v>
      </c>
      <c r="B56" s="124" t="s">
        <v>434</v>
      </c>
      <c r="C56" s="123" t="s">
        <v>29</v>
      </c>
      <c r="D56" s="123">
        <v>8</v>
      </c>
      <c r="E56" s="119"/>
      <c r="F56" s="119"/>
      <c r="G56" s="119"/>
      <c r="H56" s="119"/>
      <c r="I56" s="119"/>
      <c r="J56" s="121"/>
      <c r="K56" s="121"/>
      <c r="L56" s="121"/>
      <c r="M56" s="121"/>
      <c r="N56" s="121"/>
      <c r="O56" s="121"/>
    </row>
    <row r="57" spans="1:15" s="23" customFormat="1" ht="15.75" thickBot="1" x14ac:dyDescent="0.3">
      <c r="A57" s="149" t="s">
        <v>417</v>
      </c>
      <c r="B57" s="150"/>
      <c r="C57" s="150"/>
      <c r="D57" s="151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</row>
    <row r="58" spans="1:15" s="125" customFormat="1" ht="25.5" x14ac:dyDescent="0.25">
      <c r="A58" s="115" t="s">
        <v>543</v>
      </c>
      <c r="B58" s="124" t="s">
        <v>418</v>
      </c>
      <c r="C58" s="123" t="s">
        <v>116</v>
      </c>
      <c r="D58" s="123">
        <v>493</v>
      </c>
      <c r="E58" s="119"/>
      <c r="F58" s="119"/>
      <c r="G58" s="119"/>
      <c r="H58" s="119"/>
      <c r="I58" s="119"/>
      <c r="J58" s="121"/>
      <c r="K58" s="121"/>
      <c r="L58" s="121"/>
      <c r="M58" s="121"/>
      <c r="N58" s="121"/>
      <c r="O58" s="121"/>
    </row>
    <row r="59" spans="1:15" s="125" customFormat="1" ht="51.75" thickBot="1" x14ac:dyDescent="0.3">
      <c r="A59" s="115" t="s">
        <v>544</v>
      </c>
      <c r="B59" s="124" t="s">
        <v>419</v>
      </c>
      <c r="C59" s="123" t="s">
        <v>116</v>
      </c>
      <c r="D59" s="123">
        <v>670</v>
      </c>
      <c r="E59" s="119"/>
      <c r="F59" s="119"/>
      <c r="G59" s="119"/>
      <c r="H59" s="119"/>
      <c r="I59" s="119"/>
      <c r="J59" s="121"/>
      <c r="K59" s="121"/>
      <c r="L59" s="121"/>
      <c r="M59" s="121"/>
      <c r="N59" s="121"/>
      <c r="O59" s="121"/>
    </row>
    <row r="60" spans="1:15" s="23" customFormat="1" ht="15.75" thickBot="1" x14ac:dyDescent="0.3">
      <c r="A60" s="149" t="s">
        <v>421</v>
      </c>
      <c r="B60" s="150"/>
      <c r="C60" s="150"/>
      <c r="D60" s="151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</row>
    <row r="61" spans="1:15" s="125" customFormat="1" ht="25.5" x14ac:dyDescent="0.25">
      <c r="A61" s="115" t="s">
        <v>545</v>
      </c>
      <c r="B61" s="124" t="s">
        <v>422</v>
      </c>
      <c r="C61" s="123" t="s">
        <v>35</v>
      </c>
      <c r="D61" s="123">
        <v>2</v>
      </c>
      <c r="E61" s="120"/>
      <c r="F61" s="120"/>
      <c r="G61" s="119"/>
      <c r="H61" s="119"/>
      <c r="I61" s="119"/>
      <c r="J61" s="121"/>
      <c r="K61" s="121"/>
      <c r="L61" s="121"/>
      <c r="M61" s="121"/>
      <c r="N61" s="121"/>
      <c r="O61" s="121"/>
    </row>
    <row r="62" spans="1:15" s="125" customFormat="1" ht="12.75" x14ac:dyDescent="0.25">
      <c r="A62" s="115" t="s">
        <v>717</v>
      </c>
      <c r="B62" s="124" t="s">
        <v>696</v>
      </c>
      <c r="C62" s="123" t="s">
        <v>35</v>
      </c>
      <c r="D62" s="123">
        <v>2</v>
      </c>
      <c r="E62" s="121"/>
      <c r="F62" s="119"/>
      <c r="G62" s="119"/>
      <c r="H62" s="120"/>
      <c r="I62" s="119"/>
      <c r="J62" s="121"/>
      <c r="K62" s="121"/>
      <c r="L62" s="121"/>
      <c r="M62" s="121"/>
      <c r="N62" s="121"/>
      <c r="O62" s="121"/>
    </row>
    <row r="63" spans="1:15" s="125" customFormat="1" ht="12.75" x14ac:dyDescent="0.25">
      <c r="A63" s="115" t="s">
        <v>718</v>
      </c>
      <c r="B63" s="124" t="s">
        <v>698</v>
      </c>
      <c r="C63" s="123" t="s">
        <v>35</v>
      </c>
      <c r="D63" s="123">
        <v>1</v>
      </c>
      <c r="E63" s="121"/>
      <c r="F63" s="119"/>
      <c r="G63" s="119"/>
      <c r="H63" s="120"/>
      <c r="I63" s="119"/>
      <c r="J63" s="121"/>
      <c r="K63" s="121"/>
      <c r="L63" s="121"/>
      <c r="M63" s="121"/>
      <c r="N63" s="121"/>
      <c r="O63" s="121"/>
    </row>
    <row r="64" spans="1:15" s="125" customFormat="1" ht="26.25" thickBot="1" x14ac:dyDescent="0.3">
      <c r="A64" s="115" t="s">
        <v>719</v>
      </c>
      <c r="B64" s="124" t="s">
        <v>424</v>
      </c>
      <c r="C64" s="123" t="s">
        <v>116</v>
      </c>
      <c r="D64" s="123">
        <v>13</v>
      </c>
      <c r="E64" s="119"/>
      <c r="F64" s="119"/>
      <c r="G64" s="119"/>
      <c r="H64" s="119"/>
      <c r="I64" s="119"/>
      <c r="J64" s="121"/>
      <c r="K64" s="121"/>
      <c r="L64" s="121"/>
      <c r="M64" s="121"/>
      <c r="N64" s="121"/>
      <c r="O64" s="121"/>
    </row>
    <row r="65" spans="1:16" s="23" customFormat="1" ht="15.75" thickBot="1" x14ac:dyDescent="0.3">
      <c r="A65" s="149" t="s">
        <v>425</v>
      </c>
      <c r="B65" s="150"/>
      <c r="C65" s="150"/>
      <c r="D65" s="151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</row>
    <row r="66" spans="1:16" s="125" customFormat="1" ht="25.5" x14ac:dyDescent="0.25">
      <c r="A66" s="115" t="s">
        <v>1312</v>
      </c>
      <c r="B66" s="124" t="s">
        <v>426</v>
      </c>
      <c r="C66" s="123" t="s">
        <v>324</v>
      </c>
      <c r="D66" s="123">
        <v>6</v>
      </c>
      <c r="E66" s="119"/>
      <c r="F66" s="119"/>
      <c r="G66" s="119"/>
      <c r="H66" s="119"/>
      <c r="I66" s="119"/>
      <c r="J66" s="121"/>
      <c r="K66" s="121"/>
      <c r="L66" s="121"/>
      <c r="M66" s="121"/>
      <c r="N66" s="121"/>
      <c r="O66" s="121"/>
    </row>
    <row r="67" spans="1:16" ht="15.75" thickBot="1" x14ac:dyDescent="0.3">
      <c r="A67" s="64"/>
      <c r="B67" s="65"/>
      <c r="C67" s="66"/>
      <c r="D67" s="67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</row>
    <row r="68" spans="1:16" s="69" customFormat="1" ht="13.5" thickTop="1" x14ac:dyDescent="0.2">
      <c r="B68" s="70" t="s">
        <v>126</v>
      </c>
      <c r="C68" s="71"/>
      <c r="D68" s="72"/>
      <c r="E68" s="73"/>
      <c r="F68" s="73"/>
      <c r="G68" s="73"/>
      <c r="H68" s="73"/>
      <c r="I68" s="73"/>
      <c r="J68" s="73"/>
      <c r="K68" s="74">
        <f>SUM(K13:K59)</f>
        <v>0</v>
      </c>
      <c r="L68" s="74">
        <f>SUM(L13:L67)</f>
        <v>0</v>
      </c>
      <c r="M68" s="74">
        <f>SUM(M13:M67)</f>
        <v>0</v>
      </c>
      <c r="N68" s="74">
        <f>SUM(N13:N67)</f>
        <v>0</v>
      </c>
      <c r="O68" s="74">
        <f>SUM(O13:O67)</f>
        <v>0</v>
      </c>
      <c r="P68" s="75"/>
    </row>
    <row r="69" spans="1:16" ht="26.25" x14ac:dyDescent="0.25">
      <c r="B69" s="76" t="s">
        <v>127</v>
      </c>
      <c r="C69" s="77"/>
      <c r="D69" s="78"/>
      <c r="E69" s="79"/>
      <c r="F69" s="79"/>
      <c r="G69" s="79"/>
      <c r="H69" s="79"/>
      <c r="I69" s="79"/>
      <c r="J69" s="79"/>
      <c r="K69" s="79"/>
      <c r="L69" s="79"/>
      <c r="M69" s="80">
        <f>M68*C69</f>
        <v>0</v>
      </c>
      <c r="N69" s="79"/>
      <c r="O69" s="134">
        <f>M69</f>
        <v>0</v>
      </c>
    </row>
    <row r="70" spans="1:16" s="69" customFormat="1" ht="12.75" x14ac:dyDescent="0.2">
      <c r="B70" s="81" t="s">
        <v>126</v>
      </c>
      <c r="C70" s="82"/>
      <c r="D70" s="83"/>
      <c r="E70" s="84"/>
      <c r="F70" s="84"/>
      <c r="G70" s="84"/>
      <c r="H70" s="84"/>
      <c r="I70" s="84"/>
      <c r="J70" s="84"/>
      <c r="K70" s="30">
        <f>SUM(K68:K69)</f>
        <v>0</v>
      </c>
      <c r="L70" s="30">
        <f>SUM(L68:L69)</f>
        <v>0</v>
      </c>
      <c r="M70" s="30">
        <f>SUM(M68:M69)</f>
        <v>0</v>
      </c>
      <c r="N70" s="30">
        <f>SUM(N68:N69)</f>
        <v>0</v>
      </c>
      <c r="O70" s="30">
        <f>SUM(O68:O69)</f>
        <v>0</v>
      </c>
    </row>
    <row r="71" spans="1:16" x14ac:dyDescent="0.25">
      <c r="B71" s="85"/>
      <c r="C71" s="86"/>
      <c r="D71" s="87"/>
      <c r="E71" s="88"/>
      <c r="F71" s="88"/>
      <c r="G71" s="88"/>
      <c r="H71" s="88"/>
      <c r="I71" s="88"/>
      <c r="J71" s="88"/>
      <c r="K71" s="88"/>
      <c r="L71" s="88"/>
      <c r="M71" s="88"/>
      <c r="N71" s="88"/>
      <c r="O71" s="88"/>
    </row>
    <row r="72" spans="1:16" x14ac:dyDescent="0.25">
      <c r="A72" s="89" t="s">
        <v>128</v>
      </c>
      <c r="B72" s="90"/>
      <c r="C72" s="90"/>
      <c r="D72" s="91"/>
    </row>
    <row r="73" spans="1:16" x14ac:dyDescent="0.25">
      <c r="A73" s="105" t="s">
        <v>129</v>
      </c>
      <c r="B73" s="8"/>
      <c r="C73" s="106"/>
      <c r="D73" s="107"/>
    </row>
    <row r="74" spans="1:16" x14ac:dyDescent="0.25">
      <c r="A74" s="105" t="s">
        <v>130</v>
      </c>
      <c r="B74" s="8"/>
      <c r="C74" s="106"/>
      <c r="D74" s="107"/>
    </row>
    <row r="75" spans="1:16" x14ac:dyDescent="0.25">
      <c r="A75" s="105" t="s">
        <v>131</v>
      </c>
      <c r="B75" s="8"/>
      <c r="C75" s="106"/>
      <c r="D75" s="107"/>
    </row>
    <row r="76" spans="1:16" x14ac:dyDescent="0.25">
      <c r="A76" s="105" t="s">
        <v>132</v>
      </c>
      <c r="B76" s="8"/>
      <c r="C76" s="106"/>
      <c r="D76" s="107"/>
    </row>
    <row r="77" spans="1:16" x14ac:dyDescent="0.25">
      <c r="A77" s="105" t="s">
        <v>133</v>
      </c>
      <c r="B77" s="8"/>
      <c r="C77" s="106"/>
      <c r="D77" s="107"/>
    </row>
    <row r="78" spans="1:16" x14ac:dyDescent="0.25">
      <c r="A78" s="105" t="s">
        <v>134</v>
      </c>
      <c r="B78" s="8"/>
      <c r="C78" s="106"/>
      <c r="D78" s="107"/>
    </row>
    <row r="79" spans="1:16" x14ac:dyDescent="0.25">
      <c r="A79" s="105" t="s">
        <v>135</v>
      </c>
      <c r="B79" s="8"/>
      <c r="C79" s="106"/>
      <c r="D79" s="107"/>
    </row>
    <row r="80" spans="1:16" x14ac:dyDescent="0.25">
      <c r="A80" s="105" t="s">
        <v>136</v>
      </c>
      <c r="B80" s="8"/>
      <c r="C80" s="106"/>
      <c r="D80" s="107"/>
    </row>
    <row r="81" spans="1:5" x14ac:dyDescent="0.25">
      <c r="A81" s="105" t="s">
        <v>137</v>
      </c>
      <c r="B81" s="8"/>
      <c r="C81" s="106"/>
      <c r="D81" s="107"/>
    </row>
    <row r="82" spans="1:5" x14ac:dyDescent="0.25">
      <c r="A82" s="162" t="s">
        <v>179</v>
      </c>
      <c r="B82" s="162"/>
      <c r="C82" s="162"/>
      <c r="D82" s="162"/>
    </row>
    <row r="83" spans="1:5" x14ac:dyDescent="0.25">
      <c r="A83" s="108" t="s">
        <v>180</v>
      </c>
      <c r="B83" s="109"/>
      <c r="C83" s="110"/>
      <c r="D83" s="111"/>
    </row>
    <row r="84" spans="1:5" ht="25.5" customHeight="1" x14ac:dyDescent="0.25">
      <c r="A84" s="3" t="s">
        <v>138</v>
      </c>
      <c r="C84" s="160" t="str">
        <f>'[1]Būvnieka koptāme'!$D$26</f>
        <v>Jānis Jirjens</v>
      </c>
      <c r="D84" s="160"/>
    </row>
    <row r="85" spans="1:5" x14ac:dyDescent="0.25">
      <c r="A85" s="3"/>
      <c r="C85" s="3"/>
    </row>
    <row r="86" spans="1:5" x14ac:dyDescent="0.25">
      <c r="A86" s="3" t="s">
        <v>139</v>
      </c>
      <c r="C86" s="161" t="str">
        <f>'LT15; CD, Sporta iela '!C90:D90</f>
        <v>I.Šahno</v>
      </c>
      <c r="D86" s="161"/>
    </row>
    <row r="87" spans="1:5" x14ac:dyDescent="0.25">
      <c r="A87" s="3"/>
      <c r="C87" s="161" t="str">
        <f>'LT15; CD, Sporta iela '!C91:E91</f>
        <v>20-6886</v>
      </c>
      <c r="D87" s="161"/>
      <c r="E87" s="161"/>
    </row>
    <row r="90" spans="1:5" x14ac:dyDescent="0.25">
      <c r="D90" s="1">
        <f>D32</f>
        <v>471</v>
      </c>
    </row>
    <row r="91" spans="1:5" x14ac:dyDescent="0.25">
      <c r="D91" s="1">
        <f>D37</f>
        <v>184</v>
      </c>
    </row>
  </sheetData>
  <mergeCells count="26">
    <mergeCell ref="B47:D47"/>
    <mergeCell ref="B54:D54"/>
    <mergeCell ref="C86:D86"/>
    <mergeCell ref="C87:E87"/>
    <mergeCell ref="A57:D57"/>
    <mergeCell ref="A60:D60"/>
    <mergeCell ref="A65:D65"/>
    <mergeCell ref="A82:D82"/>
    <mergeCell ref="C84:D84"/>
    <mergeCell ref="A30:D30"/>
    <mergeCell ref="B31:D31"/>
    <mergeCell ref="B36:D36"/>
    <mergeCell ref="B43:D43"/>
    <mergeCell ref="A46:D46"/>
    <mergeCell ref="A13:D13"/>
    <mergeCell ref="B14:D14"/>
    <mergeCell ref="B19:D19"/>
    <mergeCell ref="A26:D26"/>
    <mergeCell ref="B4:D5"/>
    <mergeCell ref="M9:N9"/>
    <mergeCell ref="A10:A11"/>
    <mergeCell ref="B10:B11"/>
    <mergeCell ref="C10:C11"/>
    <mergeCell ref="D10:D11"/>
    <mergeCell ref="E10:J10"/>
    <mergeCell ref="K10:O10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  <headerFooter>
    <oddHeader>&amp;A</oddHeader>
    <oddFooter>&amp;CLapa &amp;P no &amp;N</oddFooter>
  </headerFooter>
  <rowBreaks count="1" manualBreakCount="1">
    <brk id="45" max="16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89"/>
  <sheetViews>
    <sheetView showZeros="0" view="pageBreakPreview" topLeftCell="A61" zoomScaleNormal="100" zoomScaleSheetLayoutView="100" workbookViewId="0">
      <selection activeCell="A9" sqref="A9"/>
    </sheetView>
  </sheetViews>
  <sheetFormatPr defaultRowHeight="15" outlineLevelRow="1" outlineLevelCol="1" x14ac:dyDescent="0.25"/>
  <cols>
    <col min="1" max="1" width="16.85546875" customWidth="1"/>
    <col min="2" max="2" width="40.42578125" customWidth="1"/>
    <col min="3" max="3" width="7.28515625" customWidth="1"/>
    <col min="4" max="4" width="8.7109375" style="1" customWidth="1"/>
    <col min="5" max="5" width="7.42578125" hidden="1" customWidth="1" outlineLevel="1"/>
    <col min="6" max="6" width="5.85546875" hidden="1" customWidth="1" outlineLevel="1"/>
    <col min="7" max="7" width="7.42578125" hidden="1" customWidth="1" outlineLevel="1"/>
    <col min="8" max="8" width="9.42578125" hidden="1" customWidth="1" outlineLevel="1"/>
    <col min="9" max="9" width="8" hidden="1" customWidth="1" outlineLevel="1"/>
    <col min="10" max="10" width="9.140625" hidden="1" customWidth="1" outlineLevel="1"/>
    <col min="11" max="11" width="9.28515625" hidden="1" customWidth="1" outlineLevel="1"/>
    <col min="12" max="12" width="10.28515625" hidden="1" customWidth="1" outlineLevel="1"/>
    <col min="13" max="13" width="11" hidden="1" customWidth="1" outlineLevel="1"/>
    <col min="14" max="14" width="10.7109375" hidden="1" customWidth="1" outlineLevel="1"/>
    <col min="15" max="15" width="10.28515625" hidden="1" customWidth="1" outlineLevel="1"/>
    <col min="16" max="16" width="10.28515625" bestFit="1" customWidth="1" collapsed="1"/>
  </cols>
  <sheetData>
    <row r="1" spans="1:18" outlineLevel="1" x14ac:dyDescent="0.25">
      <c r="A1" s="1"/>
      <c r="B1" s="1"/>
      <c r="C1" s="1"/>
      <c r="E1" s="1"/>
      <c r="F1" s="1">
        <v>3.8</v>
      </c>
      <c r="G1" s="1"/>
      <c r="H1" s="1"/>
      <c r="I1" s="2">
        <v>0.08</v>
      </c>
      <c r="J1" s="2">
        <v>0.08</v>
      </c>
      <c r="K1" s="1"/>
      <c r="L1" s="1"/>
      <c r="M1" s="1"/>
      <c r="N1" s="1"/>
      <c r="O1" s="1"/>
    </row>
    <row r="2" spans="1:18" s="3" customFormat="1" ht="15.75" thickBot="1" x14ac:dyDescent="0.3">
      <c r="A2" s="97"/>
      <c r="B2" s="94" t="s">
        <v>436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1:18" s="3" customFormat="1" ht="15.75" customHeight="1" thickTop="1" x14ac:dyDescent="0.25">
      <c r="B3" s="96" t="s">
        <v>435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18" s="3" customFormat="1" ht="12.75" x14ac:dyDescent="0.2">
      <c r="A4" s="92" t="s">
        <v>0</v>
      </c>
      <c r="B4" s="163" t="s">
        <v>176</v>
      </c>
      <c r="C4" s="163"/>
      <c r="D4" s="163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8" s="3" customFormat="1" ht="24.75" customHeight="1" x14ac:dyDescent="0.2">
      <c r="B5" s="163"/>
      <c r="C5" s="163"/>
      <c r="D5" s="163"/>
      <c r="E5" s="6"/>
      <c r="F5" s="6"/>
      <c r="G5" s="6"/>
      <c r="H5" s="6"/>
      <c r="I5" s="6"/>
      <c r="J5" s="6"/>
      <c r="K5" s="6"/>
      <c r="L5" s="6"/>
      <c r="M5" s="7"/>
      <c r="N5" s="7"/>
      <c r="O5" s="7"/>
    </row>
    <row r="6" spans="1:18" s="3" customFormat="1" ht="12.75" x14ac:dyDescent="0.2">
      <c r="A6" s="92" t="s">
        <v>1</v>
      </c>
      <c r="B6" s="6" t="s">
        <v>177</v>
      </c>
      <c r="C6" s="11"/>
      <c r="D6" s="12"/>
      <c r="E6" s="93" t="s">
        <v>4</v>
      </c>
      <c r="H6" s="14">
        <f>O68</f>
        <v>0</v>
      </c>
      <c r="I6" s="13" t="s">
        <v>140</v>
      </c>
      <c r="L6" s="10"/>
      <c r="M6" s="10"/>
      <c r="N6" s="10"/>
      <c r="O6" s="10"/>
    </row>
    <row r="7" spans="1:18" s="3" customFormat="1" ht="12.75" x14ac:dyDescent="0.2">
      <c r="A7" s="92" t="s">
        <v>2</v>
      </c>
      <c r="B7" s="6" t="s">
        <v>178</v>
      </c>
      <c r="C7" s="11"/>
      <c r="D7" s="12"/>
      <c r="E7" s="7" t="s">
        <v>5</v>
      </c>
      <c r="F7" s="7"/>
      <c r="G7" s="7"/>
      <c r="H7" s="5" t="s">
        <v>141</v>
      </c>
      <c r="I7" s="5"/>
      <c r="J7" s="5"/>
      <c r="M7" s="10"/>
      <c r="N7" s="10"/>
      <c r="O7" s="10"/>
    </row>
    <row r="8" spans="1:18" s="3" customFormat="1" ht="12.75" x14ac:dyDescent="0.2">
      <c r="A8" s="92" t="s">
        <v>3</v>
      </c>
      <c r="B8" s="6" t="s">
        <v>174</v>
      </c>
      <c r="C8" s="11"/>
      <c r="D8" s="12"/>
      <c r="E8" s="10"/>
      <c r="F8" s="10"/>
      <c r="G8" s="10"/>
      <c r="H8" s="9"/>
      <c r="I8" s="10"/>
      <c r="J8" s="10"/>
      <c r="K8" s="10"/>
      <c r="L8" s="10"/>
      <c r="M8" s="10"/>
      <c r="N8" s="10"/>
      <c r="O8" s="10"/>
    </row>
    <row r="9" spans="1:18" s="3" customFormat="1" ht="13.5" thickBot="1" x14ac:dyDescent="0.25">
      <c r="A9" s="6"/>
      <c r="B9" s="7"/>
      <c r="C9" s="7"/>
      <c r="D9" s="15"/>
      <c r="E9" s="7"/>
      <c r="F9" s="7"/>
      <c r="G9" s="7"/>
      <c r="H9" s="16"/>
      <c r="I9" s="13"/>
      <c r="J9" s="14"/>
      <c r="K9" s="13"/>
      <c r="M9" s="152"/>
      <c r="N9" s="152"/>
      <c r="O9" s="13"/>
    </row>
    <row r="10" spans="1:18" s="3" customFormat="1" ht="18.75" customHeight="1" x14ac:dyDescent="0.25">
      <c r="A10" s="153" t="s">
        <v>6</v>
      </c>
      <c r="B10" s="155" t="s">
        <v>7</v>
      </c>
      <c r="C10" s="157" t="s">
        <v>8</v>
      </c>
      <c r="D10" s="157" t="s">
        <v>9</v>
      </c>
      <c r="E10" s="155" t="s">
        <v>10</v>
      </c>
      <c r="F10" s="155"/>
      <c r="G10" s="155"/>
      <c r="H10" s="155"/>
      <c r="I10" s="155"/>
      <c r="J10" s="155"/>
      <c r="K10" s="155" t="s">
        <v>11</v>
      </c>
      <c r="L10" s="155" t="s">
        <v>11</v>
      </c>
      <c r="M10" s="155"/>
      <c r="N10" s="155"/>
      <c r="O10" s="159"/>
    </row>
    <row r="11" spans="1:18" s="3" customFormat="1" ht="88.5" customHeight="1" thickBot="1" x14ac:dyDescent="0.3">
      <c r="A11" s="154"/>
      <c r="B11" s="156"/>
      <c r="C11" s="158"/>
      <c r="D11" s="158"/>
      <c r="E11" s="17" t="s">
        <v>12</v>
      </c>
      <c r="F11" s="17" t="s">
        <v>13</v>
      </c>
      <c r="G11" s="17" t="s">
        <v>14</v>
      </c>
      <c r="H11" s="18" t="s">
        <v>15</v>
      </c>
      <c r="I11" s="17" t="s">
        <v>16</v>
      </c>
      <c r="J11" s="17" t="s">
        <v>17</v>
      </c>
      <c r="K11" s="17" t="s">
        <v>18</v>
      </c>
      <c r="L11" s="17" t="s">
        <v>19</v>
      </c>
      <c r="M11" s="17" t="s">
        <v>20</v>
      </c>
      <c r="N11" s="17" t="s">
        <v>16</v>
      </c>
      <c r="O11" s="19" t="s">
        <v>21</v>
      </c>
    </row>
    <row r="12" spans="1:18" s="23" customFormat="1" ht="15" customHeight="1" thickBot="1" x14ac:dyDescent="0.3">
      <c r="A12" s="20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21">
        <v>10</v>
      </c>
      <c r="K12" s="21">
        <v>11</v>
      </c>
      <c r="L12" s="21">
        <v>12</v>
      </c>
      <c r="M12" s="21">
        <v>13</v>
      </c>
      <c r="N12" s="21">
        <v>14</v>
      </c>
      <c r="O12" s="22">
        <v>15</v>
      </c>
    </row>
    <row r="13" spans="1:18" s="23" customFormat="1" ht="15.75" thickBot="1" x14ac:dyDescent="0.3">
      <c r="A13" s="149" t="s">
        <v>22</v>
      </c>
      <c r="B13" s="150"/>
      <c r="C13" s="150"/>
      <c r="D13" s="151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8" s="23" customFormat="1" ht="13.5" thickBot="1" x14ac:dyDescent="0.3">
      <c r="A14" s="25"/>
      <c r="B14" s="146" t="s">
        <v>23</v>
      </c>
      <c r="C14" s="147"/>
      <c r="D14" s="148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</row>
    <row r="15" spans="1:18" s="3" customFormat="1" ht="38.25" x14ac:dyDescent="0.25">
      <c r="A15" s="115" t="s">
        <v>546</v>
      </c>
      <c r="B15" s="116" t="s">
        <v>445</v>
      </c>
      <c r="C15" s="117" t="s">
        <v>324</v>
      </c>
      <c r="D15" s="118">
        <v>1</v>
      </c>
      <c r="E15" s="119"/>
      <c r="F15" s="119"/>
      <c r="G15" s="119"/>
      <c r="H15" s="120"/>
      <c r="I15" s="119"/>
      <c r="J15" s="121"/>
      <c r="K15" s="121"/>
      <c r="L15" s="121"/>
      <c r="M15" s="121"/>
      <c r="N15" s="121"/>
      <c r="O15" s="121"/>
      <c r="R15" s="122"/>
    </row>
    <row r="16" spans="1:18" s="3" customFormat="1" ht="12.75" x14ac:dyDescent="0.25">
      <c r="A16" s="115" t="s">
        <v>547</v>
      </c>
      <c r="B16" s="116" t="s">
        <v>385</v>
      </c>
      <c r="C16" s="117" t="s">
        <v>29</v>
      </c>
      <c r="D16" s="118">
        <v>333.6</v>
      </c>
      <c r="E16" s="119"/>
      <c r="F16" s="119"/>
      <c r="G16" s="119"/>
      <c r="H16" s="120"/>
      <c r="I16" s="119"/>
      <c r="J16" s="121"/>
      <c r="K16" s="121"/>
      <c r="L16" s="121"/>
      <c r="M16" s="121"/>
      <c r="N16" s="121"/>
      <c r="O16" s="121"/>
    </row>
    <row r="17" spans="1:15" s="3" customFormat="1" ht="25.5" x14ac:dyDescent="0.25">
      <c r="A17" s="115" t="s">
        <v>548</v>
      </c>
      <c r="B17" s="116" t="s">
        <v>386</v>
      </c>
      <c r="C17" s="117" t="s">
        <v>116</v>
      </c>
      <c r="D17" s="118">
        <v>10</v>
      </c>
      <c r="E17" s="119"/>
      <c r="F17" s="119"/>
      <c r="G17" s="119"/>
      <c r="H17" s="120"/>
      <c r="I17" s="119"/>
      <c r="J17" s="121"/>
      <c r="K17" s="121"/>
      <c r="L17" s="121"/>
      <c r="M17" s="121"/>
      <c r="N17" s="121"/>
      <c r="O17" s="121"/>
    </row>
    <row r="18" spans="1:15" s="3" customFormat="1" ht="26.25" thickBot="1" x14ac:dyDescent="0.3">
      <c r="A18" s="115" t="s">
        <v>549</v>
      </c>
      <c r="B18" s="116" t="s">
        <v>387</v>
      </c>
      <c r="C18" s="117" t="s">
        <v>324</v>
      </c>
      <c r="D18" s="118">
        <v>1</v>
      </c>
      <c r="E18" s="121"/>
      <c r="F18" s="119"/>
      <c r="G18" s="119"/>
      <c r="H18" s="120"/>
      <c r="I18" s="119"/>
      <c r="J18" s="121"/>
      <c r="K18" s="121"/>
      <c r="L18" s="121"/>
      <c r="M18" s="121"/>
      <c r="N18" s="121"/>
      <c r="O18" s="121"/>
    </row>
    <row r="19" spans="1:15" s="23" customFormat="1" ht="13.5" thickBot="1" x14ac:dyDescent="0.3">
      <c r="A19" s="25"/>
      <c r="B19" s="146" t="s">
        <v>32</v>
      </c>
      <c r="C19" s="147"/>
      <c r="D19" s="148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1:15" s="23" customFormat="1" ht="25.5" x14ac:dyDescent="0.2">
      <c r="A20" s="115" t="s">
        <v>550</v>
      </c>
      <c r="B20" s="116" t="s">
        <v>437</v>
      </c>
      <c r="C20" s="133" t="s">
        <v>116</v>
      </c>
      <c r="D20" s="133">
        <v>2300</v>
      </c>
      <c r="E20" s="119"/>
      <c r="F20" s="119"/>
      <c r="G20" s="119"/>
      <c r="H20" s="120"/>
      <c r="I20" s="119"/>
      <c r="J20" s="121"/>
      <c r="K20" s="121"/>
      <c r="L20" s="121"/>
      <c r="M20" s="121"/>
      <c r="N20" s="121"/>
      <c r="O20" s="121"/>
    </row>
    <row r="21" spans="1:15" s="23" customFormat="1" ht="38.25" x14ac:dyDescent="0.2">
      <c r="A21" s="115" t="s">
        <v>551</v>
      </c>
      <c r="B21" s="116" t="s">
        <v>438</v>
      </c>
      <c r="C21" s="133" t="s">
        <v>116</v>
      </c>
      <c r="D21" s="133">
        <v>17.5</v>
      </c>
      <c r="E21" s="119"/>
      <c r="F21" s="119"/>
      <c r="G21" s="119"/>
      <c r="H21" s="120"/>
      <c r="I21" s="119"/>
      <c r="J21" s="121"/>
      <c r="K21" s="121"/>
      <c r="L21" s="121"/>
      <c r="M21" s="121"/>
      <c r="N21" s="121"/>
      <c r="O21" s="121"/>
    </row>
    <row r="22" spans="1:15" s="23" customFormat="1" ht="38.25" x14ac:dyDescent="0.2">
      <c r="A22" s="115" t="s">
        <v>552</v>
      </c>
      <c r="B22" s="116" t="s">
        <v>700</v>
      </c>
      <c r="C22" s="133" t="s">
        <v>116</v>
      </c>
      <c r="D22" s="133">
        <v>410</v>
      </c>
      <c r="E22" s="38"/>
      <c r="F22" s="39"/>
      <c r="G22" s="39"/>
      <c r="H22" s="39"/>
      <c r="I22" s="24"/>
      <c r="J22" s="40"/>
      <c r="K22" s="41"/>
      <c r="L22" s="41"/>
      <c r="M22" s="41"/>
      <c r="N22" s="41"/>
      <c r="O22" s="41"/>
    </row>
    <row r="23" spans="1:15" s="23" customFormat="1" ht="38.25" x14ac:dyDescent="0.2">
      <c r="A23" s="115" t="s">
        <v>553</v>
      </c>
      <c r="B23" s="116" t="s">
        <v>699</v>
      </c>
      <c r="C23" s="133" t="s">
        <v>116</v>
      </c>
      <c r="D23" s="133">
        <v>1890</v>
      </c>
      <c r="E23" s="38"/>
      <c r="F23" s="39"/>
      <c r="G23" s="39"/>
      <c r="H23" s="39"/>
      <c r="I23" s="24"/>
      <c r="J23" s="40"/>
      <c r="K23" s="41"/>
      <c r="L23" s="41"/>
      <c r="M23" s="41"/>
      <c r="N23" s="41"/>
      <c r="O23" s="41"/>
    </row>
    <row r="24" spans="1:15" s="23" customFormat="1" ht="12.75" x14ac:dyDescent="0.2">
      <c r="A24" s="115" t="s">
        <v>554</v>
      </c>
      <c r="B24" s="116" t="s">
        <v>388</v>
      </c>
      <c r="C24" s="133" t="s">
        <v>29</v>
      </c>
      <c r="D24" s="133">
        <v>16</v>
      </c>
      <c r="E24" s="38"/>
      <c r="F24" s="39"/>
      <c r="G24" s="39"/>
      <c r="H24" s="39"/>
      <c r="I24" s="24"/>
      <c r="J24" s="40"/>
      <c r="K24" s="41"/>
      <c r="L24" s="41"/>
      <c r="M24" s="41"/>
      <c r="N24" s="41"/>
      <c r="O24" s="41"/>
    </row>
    <row r="25" spans="1:15" s="23" customFormat="1" ht="25.5" x14ac:dyDescent="0.2">
      <c r="A25" s="115" t="s">
        <v>555</v>
      </c>
      <c r="B25" s="116" t="s">
        <v>701</v>
      </c>
      <c r="C25" s="133" t="s">
        <v>41</v>
      </c>
      <c r="D25" s="133">
        <v>7</v>
      </c>
      <c r="E25" s="38"/>
      <c r="F25" s="39"/>
      <c r="G25" s="39"/>
      <c r="H25" s="39"/>
      <c r="I25" s="24"/>
      <c r="J25" s="40"/>
      <c r="K25" s="41"/>
      <c r="L25" s="41"/>
      <c r="M25" s="41"/>
      <c r="N25" s="41"/>
      <c r="O25" s="41"/>
    </row>
    <row r="26" spans="1:15" s="23" customFormat="1" ht="26.25" thickBot="1" x14ac:dyDescent="0.25">
      <c r="A26" s="115" t="s">
        <v>556</v>
      </c>
      <c r="B26" s="116" t="s">
        <v>391</v>
      </c>
      <c r="C26" s="133" t="s">
        <v>29</v>
      </c>
      <c r="D26" s="133">
        <v>4</v>
      </c>
      <c r="E26" s="38"/>
      <c r="F26" s="39"/>
      <c r="G26" s="39"/>
      <c r="H26" s="39"/>
      <c r="I26" s="24"/>
      <c r="J26" s="40"/>
      <c r="K26" s="41"/>
      <c r="L26" s="41"/>
      <c r="M26" s="41"/>
      <c r="N26" s="41"/>
      <c r="O26" s="41"/>
    </row>
    <row r="27" spans="1:15" s="23" customFormat="1" ht="15.75" thickBot="1" x14ac:dyDescent="0.3">
      <c r="A27" s="149" t="s">
        <v>42</v>
      </c>
      <c r="B27" s="150"/>
      <c r="C27" s="150"/>
      <c r="D27" s="151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15" s="23" customFormat="1" ht="12.75" x14ac:dyDescent="0.2">
      <c r="A28" s="115" t="s">
        <v>557</v>
      </c>
      <c r="B28" s="116" t="s">
        <v>393</v>
      </c>
      <c r="C28" s="133" t="s">
        <v>116</v>
      </c>
      <c r="D28" s="133">
        <v>524</v>
      </c>
      <c r="E28" s="38"/>
      <c r="F28" s="39"/>
      <c r="G28" s="39"/>
      <c r="H28" s="39"/>
      <c r="I28" s="24"/>
      <c r="J28" s="40"/>
      <c r="K28" s="41"/>
      <c r="L28" s="41"/>
      <c r="M28" s="41"/>
      <c r="N28" s="41"/>
      <c r="O28" s="41"/>
    </row>
    <row r="29" spans="1:15" s="23" customFormat="1" ht="25.5" x14ac:dyDescent="0.2">
      <c r="A29" s="115" t="s">
        <v>558</v>
      </c>
      <c r="B29" s="116" t="s">
        <v>394</v>
      </c>
      <c r="C29" s="133" t="s">
        <v>41</v>
      </c>
      <c r="D29" s="133">
        <v>1252</v>
      </c>
      <c r="E29" s="38"/>
      <c r="F29" s="39"/>
      <c r="G29" s="39"/>
      <c r="H29" s="39"/>
      <c r="I29" s="24"/>
      <c r="J29" s="40"/>
      <c r="K29" s="41"/>
      <c r="L29" s="41"/>
      <c r="M29" s="41"/>
      <c r="N29" s="41"/>
      <c r="O29" s="41"/>
    </row>
    <row r="30" spans="1:15" s="23" customFormat="1" ht="13.5" thickBot="1" x14ac:dyDescent="0.25">
      <c r="A30" s="115" t="s">
        <v>559</v>
      </c>
      <c r="B30" s="116" t="s">
        <v>395</v>
      </c>
      <c r="C30" s="133" t="s">
        <v>116</v>
      </c>
      <c r="D30" s="133">
        <v>2642</v>
      </c>
      <c r="E30" s="38"/>
      <c r="F30" s="39"/>
      <c r="G30" s="39"/>
      <c r="H30" s="39"/>
      <c r="I30" s="24"/>
      <c r="J30" s="40"/>
      <c r="K30" s="41"/>
      <c r="L30" s="41"/>
      <c r="M30" s="41"/>
      <c r="N30" s="41"/>
      <c r="O30" s="41"/>
    </row>
    <row r="31" spans="1:15" s="23" customFormat="1" ht="15.75" thickBot="1" x14ac:dyDescent="0.3">
      <c r="A31" s="149" t="s">
        <v>397</v>
      </c>
      <c r="B31" s="150"/>
      <c r="C31" s="150"/>
      <c r="D31" s="151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 s="23" customFormat="1" ht="13.5" thickBot="1" x14ac:dyDescent="0.3">
      <c r="A32" s="25"/>
      <c r="B32" s="146" t="s">
        <v>398</v>
      </c>
      <c r="C32" s="147"/>
      <c r="D32" s="148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8" s="23" customFormat="1" ht="12.75" x14ac:dyDescent="0.2">
      <c r="A33" s="115" t="s">
        <v>560</v>
      </c>
      <c r="B33" s="116" t="s">
        <v>399</v>
      </c>
      <c r="C33" s="133" t="s">
        <v>41</v>
      </c>
      <c r="D33" s="133">
        <f>ROUND(937*1.05,0)</f>
        <v>984</v>
      </c>
      <c r="E33" s="38"/>
      <c r="F33" s="39"/>
      <c r="G33" s="39"/>
      <c r="H33" s="39"/>
      <c r="I33" s="24"/>
      <c r="J33" s="40"/>
      <c r="K33" s="41"/>
      <c r="L33" s="41"/>
      <c r="M33" s="41"/>
      <c r="N33" s="41"/>
      <c r="O33" s="41"/>
    </row>
    <row r="34" spans="1:18" s="23" customFormat="1" ht="25.5" x14ac:dyDescent="0.2">
      <c r="A34" s="115" t="s">
        <v>561</v>
      </c>
      <c r="B34" s="116" t="s">
        <v>400</v>
      </c>
      <c r="C34" s="133" t="s">
        <v>116</v>
      </c>
      <c r="D34" s="133">
        <v>2122</v>
      </c>
      <c r="E34" s="38"/>
      <c r="F34" s="39"/>
      <c r="G34" s="39"/>
      <c r="H34" s="39"/>
      <c r="I34" s="24"/>
      <c r="J34" s="40"/>
      <c r="K34" s="41"/>
      <c r="L34" s="41"/>
      <c r="M34" s="41"/>
      <c r="N34" s="41"/>
      <c r="O34" s="41"/>
    </row>
    <row r="35" spans="1:18" s="135" customFormat="1" ht="25.5" x14ac:dyDescent="0.2">
      <c r="A35" s="115" t="s">
        <v>562</v>
      </c>
      <c r="B35" s="116" t="s">
        <v>702</v>
      </c>
      <c r="C35" s="133" t="s">
        <v>116</v>
      </c>
      <c r="D35" s="133">
        <v>410</v>
      </c>
      <c r="E35" s="38"/>
      <c r="F35" s="39"/>
      <c r="G35" s="39"/>
      <c r="H35" s="39"/>
      <c r="I35" s="24"/>
      <c r="J35" s="40"/>
      <c r="K35" s="41"/>
      <c r="L35" s="41"/>
      <c r="M35" s="41"/>
      <c r="N35" s="41"/>
      <c r="O35" s="41"/>
      <c r="P35" s="23"/>
      <c r="Q35" s="23"/>
      <c r="R35" s="23"/>
    </row>
    <row r="36" spans="1:18" s="23" customFormat="1" ht="25.5" x14ac:dyDescent="0.2">
      <c r="A36" s="115" t="s">
        <v>563</v>
      </c>
      <c r="B36" s="116" t="s">
        <v>401</v>
      </c>
      <c r="C36" s="133" t="s">
        <v>116</v>
      </c>
      <c r="D36" s="133">
        <v>2129</v>
      </c>
      <c r="E36" s="38"/>
      <c r="F36" s="39"/>
      <c r="G36" s="39"/>
      <c r="H36" s="39"/>
      <c r="I36" s="24"/>
      <c r="J36" s="40"/>
      <c r="K36" s="41"/>
      <c r="L36" s="41"/>
      <c r="M36" s="41"/>
      <c r="N36" s="41"/>
      <c r="O36" s="41"/>
    </row>
    <row r="37" spans="1:18" s="23" customFormat="1" ht="26.25" thickBot="1" x14ac:dyDescent="0.25">
      <c r="A37" s="115" t="s">
        <v>564</v>
      </c>
      <c r="B37" s="116" t="s">
        <v>402</v>
      </c>
      <c r="C37" s="133" t="s">
        <v>116</v>
      </c>
      <c r="D37" s="133">
        <v>2139</v>
      </c>
      <c r="E37" s="38"/>
      <c r="F37" s="39"/>
      <c r="G37" s="39"/>
      <c r="H37" s="39"/>
      <c r="I37" s="24"/>
      <c r="J37" s="40"/>
      <c r="K37" s="41"/>
      <c r="L37" s="41"/>
      <c r="M37" s="41"/>
      <c r="N37" s="41"/>
      <c r="O37" s="41"/>
    </row>
    <row r="38" spans="1:18" s="23" customFormat="1" ht="13.5" thickBot="1" x14ac:dyDescent="0.3">
      <c r="A38" s="115"/>
      <c r="B38" s="146" t="s">
        <v>403</v>
      </c>
      <c r="C38" s="147"/>
      <c r="D38" s="148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8" s="23" customFormat="1" ht="12.75" x14ac:dyDescent="0.2">
      <c r="A39" s="115" t="s">
        <v>565</v>
      </c>
      <c r="B39" s="116" t="s">
        <v>399</v>
      </c>
      <c r="C39" s="133" t="s">
        <v>41</v>
      </c>
      <c r="D39" s="133">
        <f>ROUND(92*1.05,0)</f>
        <v>97</v>
      </c>
      <c r="E39" s="38"/>
      <c r="F39" s="39"/>
      <c r="G39" s="39"/>
      <c r="H39" s="39"/>
      <c r="I39" s="24"/>
      <c r="J39" s="40"/>
      <c r="K39" s="41"/>
      <c r="L39" s="41"/>
      <c r="M39" s="41"/>
      <c r="N39" s="41"/>
      <c r="O39" s="41"/>
    </row>
    <row r="40" spans="1:18" s="23" customFormat="1" ht="25.5" x14ac:dyDescent="0.2">
      <c r="A40" s="115" t="s">
        <v>566</v>
      </c>
      <c r="B40" s="116" t="s">
        <v>400</v>
      </c>
      <c r="C40" s="133" t="s">
        <v>116</v>
      </c>
      <c r="D40" s="133">
        <v>193</v>
      </c>
      <c r="E40" s="38"/>
      <c r="F40" s="39"/>
      <c r="G40" s="39"/>
      <c r="H40" s="39"/>
      <c r="I40" s="24"/>
      <c r="J40" s="40"/>
      <c r="K40" s="41"/>
      <c r="L40" s="41"/>
      <c r="M40" s="41"/>
      <c r="N40" s="41"/>
      <c r="O40" s="41"/>
    </row>
    <row r="41" spans="1:18" s="23" customFormat="1" ht="25.5" x14ac:dyDescent="0.2">
      <c r="A41" s="115" t="s">
        <v>567</v>
      </c>
      <c r="B41" s="116" t="s">
        <v>401</v>
      </c>
      <c r="C41" s="133" t="s">
        <v>116</v>
      </c>
      <c r="D41" s="133">
        <v>136</v>
      </c>
      <c r="E41" s="38"/>
      <c r="F41" s="39"/>
      <c r="G41" s="39"/>
      <c r="H41" s="39"/>
      <c r="I41" s="24"/>
      <c r="J41" s="40"/>
      <c r="K41" s="41"/>
      <c r="L41" s="41"/>
      <c r="M41" s="41"/>
      <c r="N41" s="41"/>
      <c r="O41" s="41"/>
    </row>
    <row r="42" spans="1:18" s="23" customFormat="1" ht="26.25" thickBot="1" x14ac:dyDescent="0.25">
      <c r="A42" s="115" t="s">
        <v>568</v>
      </c>
      <c r="B42" s="116" t="s">
        <v>402</v>
      </c>
      <c r="C42" s="133" t="s">
        <v>116</v>
      </c>
      <c r="D42" s="133">
        <f>136+8</f>
        <v>144</v>
      </c>
      <c r="E42" s="38"/>
      <c r="F42" s="39"/>
      <c r="G42" s="39"/>
      <c r="H42" s="39"/>
      <c r="I42" s="24"/>
      <c r="J42" s="40"/>
      <c r="K42" s="41"/>
      <c r="L42" s="41"/>
      <c r="M42" s="41"/>
      <c r="N42" s="41"/>
      <c r="O42" s="41"/>
    </row>
    <row r="43" spans="1:18" s="23" customFormat="1" ht="13.5" thickBot="1" x14ac:dyDescent="0.3">
      <c r="A43" s="115"/>
      <c r="B43" s="146" t="s">
        <v>405</v>
      </c>
      <c r="C43" s="147"/>
      <c r="D43" s="148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8" s="23" customFormat="1" ht="38.25" x14ac:dyDescent="0.2">
      <c r="A44" s="115" t="s">
        <v>569</v>
      </c>
      <c r="B44" s="116" t="s">
        <v>406</v>
      </c>
      <c r="C44" s="133" t="s">
        <v>41</v>
      </c>
      <c r="D44" s="133">
        <v>26.3</v>
      </c>
      <c r="E44" s="38"/>
      <c r="F44" s="39"/>
      <c r="G44" s="39"/>
      <c r="H44" s="39"/>
      <c r="I44" s="24"/>
      <c r="J44" s="40"/>
      <c r="K44" s="41"/>
      <c r="L44" s="41"/>
      <c r="M44" s="41"/>
      <c r="N44" s="41"/>
      <c r="O44" s="41"/>
    </row>
    <row r="45" spans="1:18" s="23" customFormat="1" ht="39" thickBot="1" x14ac:dyDescent="0.25">
      <c r="A45" s="115" t="s">
        <v>570</v>
      </c>
      <c r="B45" s="116" t="s">
        <v>407</v>
      </c>
      <c r="C45" s="133" t="s">
        <v>41</v>
      </c>
      <c r="D45" s="133">
        <v>9</v>
      </c>
      <c r="E45" s="38"/>
      <c r="F45" s="39"/>
      <c r="G45" s="39"/>
      <c r="H45" s="39"/>
      <c r="I45" s="24"/>
      <c r="J45" s="40"/>
      <c r="K45" s="41"/>
      <c r="L45" s="41"/>
      <c r="M45" s="41"/>
      <c r="N45" s="41"/>
      <c r="O45" s="41"/>
    </row>
    <row r="46" spans="1:18" s="23" customFormat="1" ht="15.75" thickBot="1" x14ac:dyDescent="0.3">
      <c r="A46" s="149" t="s">
        <v>409</v>
      </c>
      <c r="B46" s="150"/>
      <c r="C46" s="150"/>
      <c r="D46" s="151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</row>
    <row r="47" spans="1:18" s="23" customFormat="1" ht="13.5" thickBot="1" x14ac:dyDescent="0.3">
      <c r="A47" s="25"/>
      <c r="B47" s="146" t="s">
        <v>410</v>
      </c>
      <c r="C47" s="147"/>
      <c r="D47" s="148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</row>
    <row r="48" spans="1:18" s="125" customFormat="1" ht="51" x14ac:dyDescent="0.25">
      <c r="A48" s="115" t="s">
        <v>571</v>
      </c>
      <c r="B48" s="124" t="s">
        <v>433</v>
      </c>
      <c r="C48" s="123" t="s">
        <v>29</v>
      </c>
      <c r="D48" s="123">
        <v>9</v>
      </c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</row>
    <row r="49" spans="1:15" s="125" customFormat="1" ht="12.75" x14ac:dyDescent="0.25">
      <c r="A49" s="115" t="s">
        <v>572</v>
      </c>
      <c r="B49" s="124" t="s">
        <v>412</v>
      </c>
      <c r="C49" s="123" t="s">
        <v>41</v>
      </c>
      <c r="D49" s="123">
        <v>6</v>
      </c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</row>
    <row r="50" spans="1:15" s="125" customFormat="1" ht="12.75" x14ac:dyDescent="0.25">
      <c r="A50" s="115" t="s">
        <v>573</v>
      </c>
      <c r="B50" s="124" t="s">
        <v>413</v>
      </c>
      <c r="C50" s="123" t="s">
        <v>41</v>
      </c>
      <c r="D50" s="123">
        <v>2</v>
      </c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</row>
    <row r="51" spans="1:15" s="125" customFormat="1" ht="38.25" x14ac:dyDescent="0.25">
      <c r="A51" s="115" t="s">
        <v>574</v>
      </c>
      <c r="B51" s="124" t="s">
        <v>695</v>
      </c>
      <c r="C51" s="123" t="s">
        <v>41</v>
      </c>
      <c r="D51" s="123">
        <v>0.5</v>
      </c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</row>
    <row r="52" spans="1:15" s="125" customFormat="1" ht="39" thickBot="1" x14ac:dyDescent="0.3">
      <c r="A52" s="115" t="s">
        <v>575</v>
      </c>
      <c r="B52" s="124" t="s">
        <v>414</v>
      </c>
      <c r="C52" s="123" t="s">
        <v>324</v>
      </c>
      <c r="D52" s="123">
        <v>1</v>
      </c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</row>
    <row r="53" spans="1:15" s="23" customFormat="1" ht="13.5" thickBot="1" x14ac:dyDescent="0.3">
      <c r="A53" s="115"/>
      <c r="B53" s="146" t="s">
        <v>416</v>
      </c>
      <c r="C53" s="147"/>
      <c r="D53" s="148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</row>
    <row r="54" spans="1:15" s="125" customFormat="1" ht="39" thickBot="1" x14ac:dyDescent="0.3">
      <c r="A54" s="115" t="s">
        <v>1289</v>
      </c>
      <c r="B54" s="124" t="s">
        <v>415</v>
      </c>
      <c r="C54" s="123" t="s">
        <v>29</v>
      </c>
      <c r="D54" s="123">
        <f>536.2</f>
        <v>536.20000000000005</v>
      </c>
      <c r="E54" s="119"/>
      <c r="F54" s="119"/>
      <c r="G54" s="119"/>
      <c r="H54" s="119"/>
      <c r="I54" s="119"/>
      <c r="J54" s="121"/>
      <c r="K54" s="121"/>
      <c r="L54" s="121"/>
      <c r="M54" s="121"/>
      <c r="N54" s="121"/>
      <c r="O54" s="121"/>
    </row>
    <row r="55" spans="1:15" s="23" customFormat="1" ht="15.75" thickBot="1" x14ac:dyDescent="0.3">
      <c r="A55" s="149" t="s">
        <v>417</v>
      </c>
      <c r="B55" s="150"/>
      <c r="C55" s="150"/>
      <c r="D55" s="151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</row>
    <row r="56" spans="1:15" s="125" customFormat="1" ht="25.5" x14ac:dyDescent="0.25">
      <c r="A56" s="115" t="s">
        <v>576</v>
      </c>
      <c r="B56" s="124" t="s">
        <v>418</v>
      </c>
      <c r="C56" s="123" t="s">
        <v>116</v>
      </c>
      <c r="D56" s="123">
        <v>33</v>
      </c>
      <c r="E56" s="119"/>
      <c r="F56" s="119"/>
      <c r="G56" s="119"/>
      <c r="H56" s="119"/>
      <c r="I56" s="119"/>
      <c r="J56" s="121"/>
      <c r="K56" s="121"/>
      <c r="L56" s="121"/>
      <c r="M56" s="121"/>
      <c r="N56" s="121"/>
      <c r="O56" s="121"/>
    </row>
    <row r="57" spans="1:15" s="125" customFormat="1" ht="51" x14ac:dyDescent="0.25">
      <c r="A57" s="115" t="s">
        <v>577</v>
      </c>
      <c r="B57" s="124" t="s">
        <v>419</v>
      </c>
      <c r="C57" s="123" t="s">
        <v>116</v>
      </c>
      <c r="D57" s="123">
        <v>57</v>
      </c>
      <c r="E57" s="119"/>
      <c r="F57" s="119"/>
      <c r="G57" s="119"/>
      <c r="H57" s="119"/>
      <c r="I57" s="119"/>
      <c r="J57" s="121"/>
      <c r="K57" s="121"/>
      <c r="L57" s="121"/>
      <c r="M57" s="121"/>
      <c r="N57" s="121"/>
      <c r="O57" s="121"/>
    </row>
    <row r="58" spans="1:15" s="125" customFormat="1" ht="39" thickBot="1" x14ac:dyDescent="0.3">
      <c r="A58" s="115" t="s">
        <v>714</v>
      </c>
      <c r="B58" s="124" t="s">
        <v>439</v>
      </c>
      <c r="C58" s="123" t="s">
        <v>324</v>
      </c>
      <c r="D58" s="123">
        <v>1</v>
      </c>
      <c r="E58" s="119"/>
      <c r="F58" s="119"/>
      <c r="G58" s="119"/>
      <c r="H58" s="119"/>
      <c r="I58" s="119"/>
      <c r="J58" s="121"/>
      <c r="K58" s="121"/>
      <c r="L58" s="121"/>
      <c r="M58" s="121"/>
      <c r="N58" s="121"/>
      <c r="O58" s="121"/>
    </row>
    <row r="59" spans="1:15" s="23" customFormat="1" ht="15.75" thickBot="1" x14ac:dyDescent="0.3">
      <c r="A59" s="149" t="s">
        <v>421</v>
      </c>
      <c r="B59" s="150"/>
      <c r="C59" s="150"/>
      <c r="D59" s="151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</row>
    <row r="60" spans="1:15" s="125" customFormat="1" ht="25.5" x14ac:dyDescent="0.25">
      <c r="A60" s="115" t="s">
        <v>715</v>
      </c>
      <c r="B60" s="124" t="s">
        <v>424</v>
      </c>
      <c r="C60" s="123" t="s">
        <v>116</v>
      </c>
      <c r="D60" s="123">
        <v>13</v>
      </c>
      <c r="E60" s="119"/>
      <c r="F60" s="119"/>
      <c r="G60" s="119"/>
      <c r="H60" s="119"/>
      <c r="I60" s="119"/>
      <c r="J60" s="121"/>
      <c r="K60" s="121"/>
      <c r="L60" s="121"/>
      <c r="M60" s="121"/>
      <c r="N60" s="121"/>
      <c r="O60" s="121"/>
    </row>
    <row r="61" spans="1:15" s="125" customFormat="1" ht="25.5" x14ac:dyDescent="0.25">
      <c r="A61" s="115" t="s">
        <v>716</v>
      </c>
      <c r="B61" s="124" t="s">
        <v>422</v>
      </c>
      <c r="C61" s="123" t="s">
        <v>35</v>
      </c>
      <c r="D61" s="123">
        <v>1</v>
      </c>
      <c r="E61" s="120"/>
      <c r="F61" s="120"/>
      <c r="G61" s="119"/>
      <c r="H61" s="119"/>
      <c r="I61" s="119"/>
      <c r="J61" s="121"/>
      <c r="K61" s="121"/>
      <c r="L61" s="121"/>
      <c r="M61" s="121"/>
      <c r="N61" s="121"/>
      <c r="O61" s="121"/>
    </row>
    <row r="62" spans="1:15" s="125" customFormat="1" ht="13.5" thickBot="1" x14ac:dyDescent="0.3">
      <c r="A62" s="115" t="s">
        <v>1309</v>
      </c>
      <c r="B62" s="124" t="s">
        <v>1304</v>
      </c>
      <c r="C62" s="123" t="s">
        <v>35</v>
      </c>
      <c r="D62" s="123">
        <v>1</v>
      </c>
      <c r="E62" s="121"/>
      <c r="F62" s="119"/>
      <c r="G62" s="119"/>
      <c r="H62" s="120"/>
      <c r="I62" s="119"/>
      <c r="J62" s="121"/>
      <c r="K62" s="121"/>
      <c r="L62" s="121"/>
      <c r="M62" s="121"/>
      <c r="N62" s="121"/>
      <c r="O62" s="121"/>
    </row>
    <row r="63" spans="1:15" s="23" customFormat="1" ht="15.75" thickBot="1" x14ac:dyDescent="0.3">
      <c r="A63" s="149" t="s">
        <v>427</v>
      </c>
      <c r="B63" s="150"/>
      <c r="C63" s="150"/>
      <c r="D63" s="151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</row>
    <row r="64" spans="1:15" s="125" customFormat="1" ht="25.5" x14ac:dyDescent="0.2">
      <c r="A64" s="115" t="s">
        <v>1310</v>
      </c>
      <c r="B64" s="26" t="s">
        <v>428</v>
      </c>
      <c r="C64" s="123" t="s">
        <v>116</v>
      </c>
      <c r="D64" s="123">
        <v>446</v>
      </c>
      <c r="E64" s="119"/>
      <c r="F64" s="119"/>
      <c r="G64" s="119"/>
      <c r="H64" s="119"/>
      <c r="I64" s="119"/>
      <c r="J64" s="121"/>
      <c r="K64" s="121"/>
      <c r="L64" s="121"/>
      <c r="M64" s="121"/>
      <c r="N64" s="121"/>
      <c r="O64" s="121"/>
    </row>
    <row r="65" spans="1:16" ht="15.75" thickBot="1" x14ac:dyDescent="0.3">
      <c r="A65" s="64"/>
      <c r="B65" s="65"/>
      <c r="C65" s="66"/>
      <c r="D65" s="67"/>
      <c r="E65" s="68"/>
      <c r="F65" s="68"/>
      <c r="G65" s="68"/>
      <c r="H65" s="68"/>
      <c r="I65" s="68"/>
      <c r="J65" s="68"/>
      <c r="K65" s="68"/>
      <c r="L65" s="68"/>
      <c r="M65" s="68"/>
      <c r="N65" s="68"/>
      <c r="O65" s="68"/>
    </row>
    <row r="66" spans="1:16" s="69" customFormat="1" ht="13.5" thickTop="1" x14ac:dyDescent="0.2">
      <c r="B66" s="70" t="s">
        <v>126</v>
      </c>
      <c r="C66" s="71"/>
      <c r="D66" s="72"/>
      <c r="E66" s="73"/>
      <c r="F66" s="73"/>
      <c r="G66" s="73"/>
      <c r="H66" s="73"/>
      <c r="I66" s="73"/>
      <c r="J66" s="73"/>
      <c r="K66" s="74">
        <f>SUM(K13:K57)</f>
        <v>0</v>
      </c>
      <c r="L66" s="74">
        <f>SUM(L13:L65)</f>
        <v>0</v>
      </c>
      <c r="M66" s="74">
        <f>SUM(M13:M65)</f>
        <v>0</v>
      </c>
      <c r="N66" s="74">
        <f>SUM(N13:N65)</f>
        <v>0</v>
      </c>
      <c r="O66" s="74">
        <f>SUM(O13:O65)</f>
        <v>0</v>
      </c>
      <c r="P66" s="75"/>
    </row>
    <row r="67" spans="1:16" ht="26.25" x14ac:dyDescent="0.25">
      <c r="B67" s="76" t="s">
        <v>127</v>
      </c>
      <c r="C67" s="77">
        <v>0</v>
      </c>
      <c r="D67" s="78"/>
      <c r="E67" s="79"/>
      <c r="F67" s="79"/>
      <c r="G67" s="79"/>
      <c r="H67" s="79"/>
      <c r="I67" s="79"/>
      <c r="J67" s="79"/>
      <c r="K67" s="79"/>
      <c r="L67" s="79"/>
      <c r="M67" s="80">
        <f>M66*C67</f>
        <v>0</v>
      </c>
      <c r="N67" s="79"/>
      <c r="O67" s="134">
        <f>M67</f>
        <v>0</v>
      </c>
    </row>
    <row r="68" spans="1:16" s="69" customFormat="1" ht="12.75" x14ac:dyDescent="0.2">
      <c r="B68" s="81" t="s">
        <v>126</v>
      </c>
      <c r="C68" s="82"/>
      <c r="D68" s="83"/>
      <c r="E68" s="84"/>
      <c r="F68" s="84"/>
      <c r="G68" s="84"/>
      <c r="H68" s="84"/>
      <c r="I68" s="84"/>
      <c r="J68" s="84"/>
      <c r="K68" s="30">
        <f>SUM(K66:K67)</f>
        <v>0</v>
      </c>
      <c r="L68" s="30">
        <f>SUM(L66:L67)</f>
        <v>0</v>
      </c>
      <c r="M68" s="30">
        <f>SUM(M66:M67)</f>
        <v>0</v>
      </c>
      <c r="N68" s="30">
        <f>SUM(N66:N67)</f>
        <v>0</v>
      </c>
      <c r="O68" s="30">
        <f>SUM(O66:O67)</f>
        <v>0</v>
      </c>
    </row>
    <row r="69" spans="1:16" x14ac:dyDescent="0.25">
      <c r="B69" s="85"/>
      <c r="C69" s="86"/>
      <c r="D69" s="87"/>
      <c r="E69" s="88"/>
      <c r="F69" s="88"/>
      <c r="G69" s="88"/>
      <c r="H69" s="88"/>
      <c r="I69" s="88"/>
      <c r="J69" s="88"/>
      <c r="K69" s="88"/>
      <c r="L69" s="88"/>
      <c r="M69" s="88"/>
      <c r="N69" s="88"/>
      <c r="O69" s="88"/>
    </row>
    <row r="70" spans="1:16" x14ac:dyDescent="0.25">
      <c r="A70" s="89" t="s">
        <v>128</v>
      </c>
      <c r="B70" s="90"/>
      <c r="C70" s="90"/>
      <c r="D70" s="91"/>
    </row>
    <row r="71" spans="1:16" x14ac:dyDescent="0.25">
      <c r="A71" s="105" t="s">
        <v>129</v>
      </c>
      <c r="B71" s="8"/>
      <c r="C71" s="106"/>
      <c r="D71" s="107"/>
    </row>
    <row r="72" spans="1:16" x14ac:dyDescent="0.25">
      <c r="A72" s="105" t="s">
        <v>130</v>
      </c>
      <c r="B72" s="8"/>
      <c r="C72" s="106"/>
      <c r="D72" s="107"/>
    </row>
    <row r="73" spans="1:16" x14ac:dyDescent="0.25">
      <c r="A73" s="105" t="s">
        <v>131</v>
      </c>
      <c r="B73" s="8"/>
      <c r="C73" s="106"/>
      <c r="D73" s="107"/>
    </row>
    <row r="74" spans="1:16" x14ac:dyDescent="0.25">
      <c r="A74" s="105" t="s">
        <v>132</v>
      </c>
      <c r="B74" s="8"/>
      <c r="C74" s="106"/>
      <c r="D74" s="107"/>
    </row>
    <row r="75" spans="1:16" x14ac:dyDescent="0.25">
      <c r="A75" s="105" t="s">
        <v>133</v>
      </c>
      <c r="B75" s="8"/>
      <c r="C75" s="106"/>
      <c r="D75" s="107"/>
    </row>
    <row r="76" spans="1:16" x14ac:dyDescent="0.25">
      <c r="A76" s="105" t="s">
        <v>134</v>
      </c>
      <c r="B76" s="8"/>
      <c r="C76" s="106"/>
      <c r="D76" s="107"/>
    </row>
    <row r="77" spans="1:16" x14ac:dyDescent="0.25">
      <c r="A77" s="105" t="s">
        <v>135</v>
      </c>
      <c r="B77" s="8"/>
      <c r="C77" s="106"/>
      <c r="D77" s="107"/>
    </row>
    <row r="78" spans="1:16" x14ac:dyDescent="0.25">
      <c r="A78" s="105" t="s">
        <v>136</v>
      </c>
      <c r="B78" s="8"/>
      <c r="C78" s="106"/>
      <c r="D78" s="107"/>
    </row>
    <row r="79" spans="1:16" x14ac:dyDescent="0.25">
      <c r="A79" s="105" t="s">
        <v>137</v>
      </c>
      <c r="B79" s="8"/>
      <c r="C79" s="106"/>
      <c r="D79" s="107"/>
    </row>
    <row r="80" spans="1:16" x14ac:dyDescent="0.25">
      <c r="A80" s="162" t="s">
        <v>179</v>
      </c>
      <c r="B80" s="162"/>
      <c r="C80" s="162"/>
      <c r="D80" s="162"/>
    </row>
    <row r="81" spans="1:5" x14ac:dyDescent="0.25">
      <c r="A81" s="108" t="s">
        <v>180</v>
      </c>
      <c r="B81" s="109"/>
      <c r="C81" s="110"/>
      <c r="D81" s="111"/>
    </row>
    <row r="82" spans="1:5" ht="25.5" customHeight="1" x14ac:dyDescent="0.25">
      <c r="A82" s="3" t="s">
        <v>138</v>
      </c>
      <c r="C82" s="160" t="str">
        <f>'[1]Būvnieka koptāme'!$D$26</f>
        <v>Jānis Jirjens</v>
      </c>
      <c r="D82" s="160"/>
    </row>
    <row r="83" spans="1:5" x14ac:dyDescent="0.25">
      <c r="A83" s="3"/>
      <c r="C83" s="3"/>
    </row>
    <row r="84" spans="1:5" x14ac:dyDescent="0.25">
      <c r="A84" s="3" t="s">
        <v>139</v>
      </c>
      <c r="C84" s="161" t="str">
        <f>'LT15; CD, Sporta iela '!C90:D90</f>
        <v>I.Šahno</v>
      </c>
      <c r="D84" s="161"/>
    </row>
    <row r="85" spans="1:5" x14ac:dyDescent="0.25">
      <c r="A85" s="3"/>
      <c r="C85" s="161" t="str">
        <f>'LT15; CD, Sporta iela '!C91:E91</f>
        <v>20-6886</v>
      </c>
      <c r="D85" s="161"/>
      <c r="E85" s="161"/>
    </row>
    <row r="88" spans="1:5" x14ac:dyDescent="0.25">
      <c r="D88" s="1">
        <f>D33</f>
        <v>984</v>
      </c>
    </row>
    <row r="89" spans="1:5" x14ac:dyDescent="0.25">
      <c r="D89" s="1">
        <f>D39</f>
        <v>97</v>
      </c>
    </row>
  </sheetData>
  <mergeCells count="26">
    <mergeCell ref="B47:D47"/>
    <mergeCell ref="B53:D53"/>
    <mergeCell ref="C85:E85"/>
    <mergeCell ref="A63:D63"/>
    <mergeCell ref="A55:D55"/>
    <mergeCell ref="A59:D59"/>
    <mergeCell ref="A80:D80"/>
    <mergeCell ref="C82:D82"/>
    <mergeCell ref="C84:D84"/>
    <mergeCell ref="A31:D31"/>
    <mergeCell ref="B32:D32"/>
    <mergeCell ref="B38:D38"/>
    <mergeCell ref="B43:D43"/>
    <mergeCell ref="A46:D46"/>
    <mergeCell ref="A13:D13"/>
    <mergeCell ref="B14:D14"/>
    <mergeCell ref="B19:D19"/>
    <mergeCell ref="A27:D27"/>
    <mergeCell ref="B4:D5"/>
    <mergeCell ref="M9:N9"/>
    <mergeCell ref="A10:A11"/>
    <mergeCell ref="B10:B11"/>
    <mergeCell ref="C10:C11"/>
    <mergeCell ref="D10:D11"/>
    <mergeCell ref="E10:J10"/>
    <mergeCell ref="K10:O10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headerFooter>
    <oddHeader>&amp;A</oddHeader>
    <oddFooter>&amp;CLapa &amp;P no &amp;N</oddFooter>
  </headerFooter>
  <rowBreaks count="2" manualBreakCount="2">
    <brk id="37" max="16" man="1"/>
    <brk id="62" max="16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90"/>
  <sheetViews>
    <sheetView showZeros="0" view="pageBreakPreview" topLeftCell="A55" zoomScaleNormal="100" zoomScaleSheetLayoutView="100" workbookViewId="0">
      <selection activeCell="A9" sqref="A9"/>
    </sheetView>
  </sheetViews>
  <sheetFormatPr defaultRowHeight="15" outlineLevelRow="1" outlineLevelCol="1" x14ac:dyDescent="0.25"/>
  <cols>
    <col min="1" max="1" width="16.85546875" customWidth="1"/>
    <col min="2" max="2" width="40.42578125" customWidth="1"/>
    <col min="3" max="3" width="7.28515625" customWidth="1"/>
    <col min="4" max="4" width="8.7109375" style="1" customWidth="1"/>
    <col min="5" max="5" width="7.5703125" hidden="1" customWidth="1" outlineLevel="1"/>
    <col min="6" max="6" width="6.140625" hidden="1" customWidth="1" outlineLevel="1"/>
    <col min="7" max="7" width="7.5703125" hidden="1" customWidth="1" outlineLevel="1"/>
    <col min="8" max="8" width="9.42578125" hidden="1" customWidth="1" outlineLevel="1"/>
    <col min="9" max="9" width="8.42578125" hidden="1" customWidth="1" outlineLevel="1"/>
    <col min="10" max="10" width="8.85546875" hidden="1" customWidth="1" outlineLevel="1"/>
    <col min="11" max="11" width="9.42578125" hidden="1" customWidth="1" outlineLevel="1"/>
    <col min="12" max="12" width="9.7109375" hidden="1" customWidth="1" outlineLevel="1"/>
    <col min="13" max="13" width="11" hidden="1" customWidth="1" outlineLevel="1"/>
    <col min="14" max="15" width="10.28515625" hidden="1" customWidth="1" outlineLevel="1"/>
    <col min="16" max="16" width="10.28515625" bestFit="1" customWidth="1" collapsed="1"/>
  </cols>
  <sheetData>
    <row r="1" spans="1:18" outlineLevel="1" x14ac:dyDescent="0.25">
      <c r="A1" s="1"/>
      <c r="B1" s="1"/>
      <c r="C1" s="1"/>
      <c r="E1" s="1"/>
      <c r="F1" s="1">
        <v>3.8</v>
      </c>
      <c r="G1" s="1"/>
      <c r="H1" s="1"/>
      <c r="I1" s="2">
        <v>0.08</v>
      </c>
      <c r="J1" s="2">
        <v>0.08</v>
      </c>
      <c r="K1" s="1"/>
      <c r="L1" s="1"/>
      <c r="M1" s="1"/>
      <c r="N1" s="1"/>
      <c r="O1" s="1"/>
    </row>
    <row r="2" spans="1:18" s="3" customFormat="1" ht="15.75" thickBot="1" x14ac:dyDescent="0.3">
      <c r="A2" s="97"/>
      <c r="B2" s="94" t="s">
        <v>440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1:18" s="3" customFormat="1" ht="15.75" customHeight="1" thickTop="1" x14ac:dyDescent="0.25">
      <c r="B3" s="96" t="s">
        <v>441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18" s="3" customFormat="1" ht="12.75" x14ac:dyDescent="0.2">
      <c r="A4" s="92" t="s">
        <v>0</v>
      </c>
      <c r="B4" s="163" t="s">
        <v>176</v>
      </c>
      <c r="C4" s="163"/>
      <c r="D4" s="163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8" s="3" customFormat="1" ht="24.75" customHeight="1" x14ac:dyDescent="0.2">
      <c r="B5" s="163"/>
      <c r="C5" s="163"/>
      <c r="D5" s="163"/>
      <c r="E5" s="6"/>
      <c r="F5" s="6"/>
      <c r="G5" s="6"/>
      <c r="H5" s="6"/>
      <c r="I5" s="6"/>
      <c r="J5" s="6"/>
      <c r="K5" s="6"/>
      <c r="L5" s="6"/>
      <c r="M5" s="7"/>
      <c r="N5" s="7"/>
      <c r="O5" s="7"/>
    </row>
    <row r="6" spans="1:18" s="3" customFormat="1" ht="12.75" x14ac:dyDescent="0.2">
      <c r="A6" s="92" t="s">
        <v>1</v>
      </c>
      <c r="B6" s="6" t="s">
        <v>177</v>
      </c>
      <c r="C6" s="11"/>
      <c r="D6" s="12"/>
      <c r="E6" s="93" t="s">
        <v>4</v>
      </c>
      <c r="H6" s="14">
        <f>O69</f>
        <v>0</v>
      </c>
      <c r="I6" s="13" t="s">
        <v>140</v>
      </c>
      <c r="L6" s="10"/>
      <c r="M6" s="10"/>
      <c r="N6" s="10"/>
      <c r="O6" s="10"/>
    </row>
    <row r="7" spans="1:18" s="3" customFormat="1" ht="12.75" x14ac:dyDescent="0.2">
      <c r="A7" s="92" t="s">
        <v>2</v>
      </c>
      <c r="B7" s="6" t="s">
        <v>178</v>
      </c>
      <c r="C7" s="11"/>
      <c r="D7" s="12"/>
      <c r="E7" s="7" t="s">
        <v>5</v>
      </c>
      <c r="F7" s="7"/>
      <c r="G7" s="7"/>
      <c r="H7" s="5"/>
      <c r="I7" s="5"/>
      <c r="J7" s="5"/>
      <c r="M7" s="10"/>
      <c r="N7" s="10"/>
      <c r="O7" s="10"/>
    </row>
    <row r="8" spans="1:18" s="3" customFormat="1" ht="12.75" x14ac:dyDescent="0.2">
      <c r="A8" s="92" t="s">
        <v>3</v>
      </c>
      <c r="B8" s="6" t="s">
        <v>174</v>
      </c>
      <c r="C8" s="11"/>
      <c r="D8" s="12"/>
      <c r="E8" s="10"/>
      <c r="F8" s="10"/>
      <c r="G8" s="10"/>
      <c r="H8" s="9"/>
      <c r="I8" s="10"/>
      <c r="J8" s="10"/>
      <c r="K8" s="10"/>
      <c r="L8" s="10"/>
      <c r="M8" s="10"/>
      <c r="N8" s="10"/>
      <c r="O8" s="10"/>
    </row>
    <row r="9" spans="1:18" s="3" customFormat="1" ht="13.5" thickBot="1" x14ac:dyDescent="0.25">
      <c r="A9" s="6"/>
      <c r="B9" s="7"/>
      <c r="C9" s="7"/>
      <c r="D9" s="15"/>
      <c r="E9" s="7"/>
      <c r="F9" s="7"/>
      <c r="G9" s="7"/>
      <c r="H9" s="16"/>
      <c r="I9" s="13"/>
      <c r="J9" s="14"/>
      <c r="K9" s="13"/>
      <c r="M9" s="152"/>
      <c r="N9" s="152"/>
      <c r="O9" s="13"/>
    </row>
    <row r="10" spans="1:18" s="3" customFormat="1" ht="18.75" customHeight="1" x14ac:dyDescent="0.25">
      <c r="A10" s="153" t="s">
        <v>6</v>
      </c>
      <c r="B10" s="155" t="s">
        <v>7</v>
      </c>
      <c r="C10" s="157" t="s">
        <v>8</v>
      </c>
      <c r="D10" s="157" t="s">
        <v>9</v>
      </c>
      <c r="E10" s="155" t="s">
        <v>10</v>
      </c>
      <c r="F10" s="155"/>
      <c r="G10" s="155"/>
      <c r="H10" s="155"/>
      <c r="I10" s="155"/>
      <c r="J10" s="155"/>
      <c r="K10" s="155" t="s">
        <v>11</v>
      </c>
      <c r="L10" s="155" t="s">
        <v>11</v>
      </c>
      <c r="M10" s="155"/>
      <c r="N10" s="155"/>
      <c r="O10" s="159"/>
    </row>
    <row r="11" spans="1:18" s="3" customFormat="1" ht="88.5" customHeight="1" thickBot="1" x14ac:dyDescent="0.3">
      <c r="A11" s="154"/>
      <c r="B11" s="156"/>
      <c r="C11" s="158"/>
      <c r="D11" s="158"/>
      <c r="E11" s="17" t="s">
        <v>12</v>
      </c>
      <c r="F11" s="17" t="s">
        <v>13</v>
      </c>
      <c r="G11" s="17" t="s">
        <v>14</v>
      </c>
      <c r="H11" s="18" t="s">
        <v>15</v>
      </c>
      <c r="I11" s="17" t="s">
        <v>16</v>
      </c>
      <c r="J11" s="17" t="s">
        <v>17</v>
      </c>
      <c r="K11" s="17" t="s">
        <v>18</v>
      </c>
      <c r="L11" s="17" t="s">
        <v>19</v>
      </c>
      <c r="M11" s="17" t="s">
        <v>20</v>
      </c>
      <c r="N11" s="17" t="s">
        <v>16</v>
      </c>
      <c r="O11" s="19" t="s">
        <v>21</v>
      </c>
    </row>
    <row r="12" spans="1:18" s="23" customFormat="1" ht="15" customHeight="1" thickBot="1" x14ac:dyDescent="0.3">
      <c r="A12" s="20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21">
        <v>10</v>
      </c>
      <c r="K12" s="21">
        <v>11</v>
      </c>
      <c r="L12" s="21">
        <v>12</v>
      </c>
      <c r="M12" s="21">
        <v>13</v>
      </c>
      <c r="N12" s="21">
        <v>14</v>
      </c>
      <c r="O12" s="22">
        <v>15</v>
      </c>
    </row>
    <row r="13" spans="1:18" s="23" customFormat="1" ht="15.75" thickBot="1" x14ac:dyDescent="0.3">
      <c r="A13" s="149" t="s">
        <v>22</v>
      </c>
      <c r="B13" s="150"/>
      <c r="C13" s="150"/>
      <c r="D13" s="151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8" s="23" customFormat="1" ht="13.5" thickBot="1" x14ac:dyDescent="0.3">
      <c r="A14" s="25"/>
      <c r="B14" s="146" t="s">
        <v>23</v>
      </c>
      <c r="C14" s="147"/>
      <c r="D14" s="148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</row>
    <row r="15" spans="1:18" s="3" customFormat="1" ht="38.25" x14ac:dyDescent="0.25">
      <c r="A15" s="115" t="s">
        <v>578</v>
      </c>
      <c r="B15" s="116" t="s">
        <v>445</v>
      </c>
      <c r="C15" s="117" t="s">
        <v>324</v>
      </c>
      <c r="D15" s="118">
        <v>1</v>
      </c>
      <c r="E15" s="119"/>
      <c r="F15" s="119"/>
      <c r="G15" s="119"/>
      <c r="H15" s="120"/>
      <c r="I15" s="119"/>
      <c r="J15" s="121"/>
      <c r="K15" s="121"/>
      <c r="L15" s="121"/>
      <c r="M15" s="121"/>
      <c r="N15" s="121"/>
      <c r="O15" s="121">
        <f>SUM(L15:N15)</f>
        <v>0</v>
      </c>
      <c r="R15" s="122"/>
    </row>
    <row r="16" spans="1:18" s="3" customFormat="1" ht="12.75" x14ac:dyDescent="0.25">
      <c r="A16" s="115" t="s">
        <v>579</v>
      </c>
      <c r="B16" s="116" t="s">
        <v>385</v>
      </c>
      <c r="C16" s="117" t="s">
        <v>29</v>
      </c>
      <c r="D16" s="118">
        <v>161.5</v>
      </c>
      <c r="E16" s="119"/>
      <c r="F16" s="119"/>
      <c r="G16" s="119"/>
      <c r="H16" s="120"/>
      <c r="I16" s="119"/>
      <c r="J16" s="121"/>
      <c r="K16" s="121"/>
      <c r="L16" s="121"/>
      <c r="M16" s="121"/>
      <c r="N16" s="121"/>
      <c r="O16" s="121">
        <f>SUM(L16:N16)</f>
        <v>0</v>
      </c>
    </row>
    <row r="17" spans="1:15" s="3" customFormat="1" ht="25.5" x14ac:dyDescent="0.25">
      <c r="A17" s="115" t="s">
        <v>580</v>
      </c>
      <c r="B17" s="116" t="s">
        <v>386</v>
      </c>
      <c r="C17" s="117" t="s">
        <v>116</v>
      </c>
      <c r="D17" s="118">
        <v>28</v>
      </c>
      <c r="E17" s="119"/>
      <c r="F17" s="119"/>
      <c r="G17" s="119"/>
      <c r="H17" s="120"/>
      <c r="I17" s="119"/>
      <c r="J17" s="121"/>
      <c r="K17" s="121"/>
      <c r="L17" s="121"/>
      <c r="M17" s="121"/>
      <c r="N17" s="121"/>
      <c r="O17" s="121">
        <f>SUM(L17:N17)</f>
        <v>0</v>
      </c>
    </row>
    <row r="18" spans="1:15" s="3" customFormat="1" ht="26.25" thickBot="1" x14ac:dyDescent="0.3">
      <c r="A18" s="115" t="s">
        <v>581</v>
      </c>
      <c r="B18" s="116" t="s">
        <v>387</v>
      </c>
      <c r="C18" s="117" t="s">
        <v>324</v>
      </c>
      <c r="D18" s="118">
        <v>1</v>
      </c>
      <c r="E18" s="121"/>
      <c r="F18" s="119"/>
      <c r="G18" s="119"/>
      <c r="H18" s="120"/>
      <c r="I18" s="119"/>
      <c r="J18" s="121"/>
      <c r="K18" s="121"/>
      <c r="L18" s="121"/>
      <c r="M18" s="121"/>
      <c r="N18" s="121"/>
      <c r="O18" s="121">
        <f>SUM(L18:N18)</f>
        <v>0</v>
      </c>
    </row>
    <row r="19" spans="1:15" s="23" customFormat="1" ht="13.5" thickBot="1" x14ac:dyDescent="0.3">
      <c r="A19" s="25"/>
      <c r="B19" s="146" t="s">
        <v>32</v>
      </c>
      <c r="C19" s="147"/>
      <c r="D19" s="148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1:15" s="23" customFormat="1" ht="38.25" x14ac:dyDescent="0.2">
      <c r="A20" s="115" t="s">
        <v>582</v>
      </c>
      <c r="B20" s="116" t="s">
        <v>703</v>
      </c>
      <c r="C20" s="133" t="s">
        <v>116</v>
      </c>
      <c r="D20" s="133">
        <v>840</v>
      </c>
      <c r="E20" s="38"/>
      <c r="F20" s="39"/>
      <c r="G20" s="39"/>
      <c r="H20" s="39"/>
      <c r="I20" s="24"/>
      <c r="J20" s="40"/>
      <c r="K20" s="41"/>
      <c r="L20" s="41"/>
      <c r="M20" s="41"/>
      <c r="N20" s="41"/>
      <c r="O20" s="41">
        <f>L20+M20+N20</f>
        <v>0</v>
      </c>
    </row>
    <row r="21" spans="1:15" s="23" customFormat="1" ht="38.25" x14ac:dyDescent="0.2">
      <c r="A21" s="115" t="s">
        <v>583</v>
      </c>
      <c r="B21" s="116" t="s">
        <v>438</v>
      </c>
      <c r="C21" s="133" t="s">
        <v>116</v>
      </c>
      <c r="D21" s="133">
        <v>5.5</v>
      </c>
      <c r="E21" s="119"/>
      <c r="F21" s="119"/>
      <c r="G21" s="119"/>
      <c r="H21" s="120"/>
      <c r="I21" s="119"/>
      <c r="J21" s="121"/>
      <c r="K21" s="121"/>
      <c r="L21" s="121"/>
      <c r="M21" s="121"/>
      <c r="N21" s="121"/>
      <c r="O21" s="121">
        <f>SUM(L21:N21)</f>
        <v>0</v>
      </c>
    </row>
    <row r="22" spans="1:15" s="23" customFormat="1" ht="12.75" x14ac:dyDescent="0.2">
      <c r="A22" s="115" t="s">
        <v>584</v>
      </c>
      <c r="B22" s="116" t="s">
        <v>388</v>
      </c>
      <c r="C22" s="133" t="s">
        <v>29</v>
      </c>
      <c r="D22" s="133">
        <v>190</v>
      </c>
      <c r="E22" s="38"/>
      <c r="F22" s="39"/>
      <c r="G22" s="39"/>
      <c r="H22" s="39"/>
      <c r="I22" s="24"/>
      <c r="J22" s="40"/>
      <c r="K22" s="41"/>
      <c r="L22" s="41"/>
      <c r="M22" s="41"/>
      <c r="N22" s="41"/>
      <c r="O22" s="41">
        <f>SUM(L22:N22)</f>
        <v>0</v>
      </c>
    </row>
    <row r="23" spans="1:15" s="23" customFormat="1" ht="25.5" x14ac:dyDescent="0.2">
      <c r="A23" s="115" t="s">
        <v>585</v>
      </c>
      <c r="B23" s="116" t="s">
        <v>391</v>
      </c>
      <c r="C23" s="133" t="s">
        <v>29</v>
      </c>
      <c r="D23" s="133">
        <v>22</v>
      </c>
      <c r="E23" s="38"/>
      <c r="F23" s="39"/>
      <c r="G23" s="39"/>
      <c r="H23" s="39"/>
      <c r="I23" s="24"/>
      <c r="J23" s="40"/>
      <c r="K23" s="41"/>
      <c r="L23" s="41"/>
      <c r="M23" s="41"/>
      <c r="N23" s="41"/>
      <c r="O23" s="41">
        <f>SUM(L23:N23)</f>
        <v>0</v>
      </c>
    </row>
    <row r="24" spans="1:15" s="23" customFormat="1" ht="26.25" thickBot="1" x14ac:dyDescent="0.25">
      <c r="A24" s="115" t="s">
        <v>586</v>
      </c>
      <c r="B24" s="116" t="s">
        <v>389</v>
      </c>
      <c r="C24" s="133" t="s">
        <v>29</v>
      </c>
      <c r="D24" s="133">
        <v>11</v>
      </c>
      <c r="E24" s="38"/>
      <c r="F24" s="39"/>
      <c r="G24" s="39"/>
      <c r="H24" s="39"/>
      <c r="I24" s="24"/>
      <c r="J24" s="40"/>
      <c r="K24" s="41"/>
      <c r="L24" s="41"/>
      <c r="M24" s="41"/>
      <c r="N24" s="41"/>
      <c r="O24" s="41">
        <f>SUM(L24:N24)</f>
        <v>0</v>
      </c>
    </row>
    <row r="25" spans="1:15" s="23" customFormat="1" ht="15.75" thickBot="1" x14ac:dyDescent="0.3">
      <c r="A25" s="149" t="s">
        <v>42</v>
      </c>
      <c r="B25" s="150"/>
      <c r="C25" s="150"/>
      <c r="D25" s="151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spans="1:15" s="23" customFormat="1" ht="12.75" x14ac:dyDescent="0.2">
      <c r="A26" s="115" t="s">
        <v>587</v>
      </c>
      <c r="B26" s="116" t="s">
        <v>393</v>
      </c>
      <c r="C26" s="133" t="s">
        <v>116</v>
      </c>
      <c r="D26" s="133">
        <v>415</v>
      </c>
      <c r="E26" s="38"/>
      <c r="F26" s="39"/>
      <c r="G26" s="39"/>
      <c r="H26" s="39"/>
      <c r="I26" s="24"/>
      <c r="J26" s="40"/>
      <c r="K26" s="41"/>
      <c r="L26" s="41"/>
      <c r="M26" s="41"/>
      <c r="N26" s="41"/>
      <c r="O26" s="41">
        <f>SUM(L26:N26)</f>
        <v>0</v>
      </c>
    </row>
    <row r="27" spans="1:15" s="23" customFormat="1" ht="25.5" x14ac:dyDescent="0.2">
      <c r="A27" s="115" t="s">
        <v>588</v>
      </c>
      <c r="B27" s="116" t="s">
        <v>394</v>
      </c>
      <c r="C27" s="133" t="s">
        <v>41</v>
      </c>
      <c r="D27" s="133">
        <v>751</v>
      </c>
      <c r="E27" s="38"/>
      <c r="F27" s="39"/>
      <c r="G27" s="39"/>
      <c r="H27" s="39"/>
      <c r="I27" s="24"/>
      <c r="J27" s="40"/>
      <c r="K27" s="41"/>
      <c r="L27" s="41"/>
      <c r="M27" s="41"/>
      <c r="N27" s="41"/>
      <c r="O27" s="41">
        <f>SUM(L27:N27)</f>
        <v>0</v>
      </c>
    </row>
    <row r="28" spans="1:15" s="23" customFormat="1" ht="12.75" x14ac:dyDescent="0.2">
      <c r="A28" s="115" t="s">
        <v>589</v>
      </c>
      <c r="B28" s="116" t="s">
        <v>395</v>
      </c>
      <c r="C28" s="133" t="s">
        <v>116</v>
      </c>
      <c r="D28" s="133">
        <v>1316</v>
      </c>
      <c r="E28" s="38"/>
      <c r="F28" s="39"/>
      <c r="G28" s="39"/>
      <c r="H28" s="39"/>
      <c r="I28" s="24"/>
      <c r="J28" s="40"/>
      <c r="K28" s="41"/>
      <c r="L28" s="41"/>
      <c r="M28" s="41"/>
      <c r="N28" s="41"/>
      <c r="O28" s="41">
        <f>SUM(L28:N28)</f>
        <v>0</v>
      </c>
    </row>
    <row r="29" spans="1:15" s="23" customFormat="1" ht="26.25" thickBot="1" x14ac:dyDescent="0.25">
      <c r="A29" s="115" t="s">
        <v>590</v>
      </c>
      <c r="B29" s="116" t="s">
        <v>442</v>
      </c>
      <c r="C29" s="133" t="s">
        <v>116</v>
      </c>
      <c r="D29" s="133">
        <v>37</v>
      </c>
      <c r="E29" s="38"/>
      <c r="F29" s="39"/>
      <c r="G29" s="39"/>
      <c r="H29" s="39"/>
      <c r="I29" s="24"/>
      <c r="J29" s="40"/>
      <c r="K29" s="41"/>
      <c r="L29" s="41"/>
      <c r="M29" s="41"/>
      <c r="N29" s="41"/>
      <c r="O29" s="41">
        <f>SUM(L29:N29)</f>
        <v>0</v>
      </c>
    </row>
    <row r="30" spans="1:15" s="23" customFormat="1" ht="15.75" thickBot="1" x14ac:dyDescent="0.3">
      <c r="A30" s="149" t="s">
        <v>397</v>
      </c>
      <c r="B30" s="150"/>
      <c r="C30" s="150"/>
      <c r="D30" s="151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 s="23" customFormat="1" ht="13.5" thickBot="1" x14ac:dyDescent="0.3">
      <c r="A31" s="115"/>
      <c r="B31" s="146" t="s">
        <v>398</v>
      </c>
      <c r="C31" s="147"/>
      <c r="D31" s="148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 s="23" customFormat="1" ht="12.75" x14ac:dyDescent="0.2">
      <c r="A32" s="115" t="s">
        <v>591</v>
      </c>
      <c r="B32" s="116" t="s">
        <v>399</v>
      </c>
      <c r="C32" s="133" t="s">
        <v>41</v>
      </c>
      <c r="D32" s="133">
        <f>ROUND(425*1.05,0)</f>
        <v>446</v>
      </c>
      <c r="E32" s="38"/>
      <c r="F32" s="39"/>
      <c r="G32" s="39"/>
      <c r="H32" s="39"/>
      <c r="I32" s="24"/>
      <c r="J32" s="40"/>
      <c r="K32" s="41"/>
      <c r="L32" s="41"/>
      <c r="M32" s="41"/>
      <c r="N32" s="41"/>
      <c r="O32" s="41">
        <f>SUM(L32:N32)</f>
        <v>0</v>
      </c>
    </row>
    <row r="33" spans="1:15" s="23" customFormat="1" ht="25.5" x14ac:dyDescent="0.2">
      <c r="A33" s="115" t="s">
        <v>592</v>
      </c>
      <c r="B33" s="116" t="s">
        <v>400</v>
      </c>
      <c r="C33" s="133" t="s">
        <v>116</v>
      </c>
      <c r="D33" s="133">
        <v>927</v>
      </c>
      <c r="E33" s="38"/>
      <c r="F33" s="39"/>
      <c r="G33" s="39"/>
      <c r="H33" s="39"/>
      <c r="I33" s="24"/>
      <c r="J33" s="40"/>
      <c r="K33" s="41"/>
      <c r="L33" s="41"/>
      <c r="M33" s="41"/>
      <c r="N33" s="41"/>
      <c r="O33" s="41">
        <f>SUM(L33:N33)</f>
        <v>0</v>
      </c>
    </row>
    <row r="34" spans="1:15" s="23" customFormat="1" ht="25.5" x14ac:dyDescent="0.2">
      <c r="A34" s="115" t="s">
        <v>593</v>
      </c>
      <c r="B34" s="116" t="s">
        <v>401</v>
      </c>
      <c r="C34" s="133" t="s">
        <v>116</v>
      </c>
      <c r="D34" s="133">
        <v>606</v>
      </c>
      <c r="E34" s="38"/>
      <c r="F34" s="39"/>
      <c r="G34" s="39"/>
      <c r="H34" s="39"/>
      <c r="I34" s="24"/>
      <c r="J34" s="40"/>
      <c r="K34" s="41"/>
      <c r="L34" s="41"/>
      <c r="M34" s="41"/>
      <c r="N34" s="41"/>
      <c r="O34" s="41">
        <f>SUM(L34:N34)</f>
        <v>0</v>
      </c>
    </row>
    <row r="35" spans="1:15" s="23" customFormat="1" ht="26.25" thickBot="1" x14ac:dyDescent="0.25">
      <c r="A35" s="115" t="s">
        <v>594</v>
      </c>
      <c r="B35" s="116" t="s">
        <v>402</v>
      </c>
      <c r="C35" s="133" t="s">
        <v>116</v>
      </c>
      <c r="D35" s="133">
        <v>606</v>
      </c>
      <c r="E35" s="38"/>
      <c r="F35" s="39"/>
      <c r="G35" s="39"/>
      <c r="H35" s="39"/>
      <c r="I35" s="24"/>
      <c r="J35" s="40"/>
      <c r="K35" s="41"/>
      <c r="L35" s="41"/>
      <c r="M35" s="41"/>
      <c r="N35" s="41"/>
      <c r="O35" s="41">
        <f>SUM(L35:N35)</f>
        <v>0</v>
      </c>
    </row>
    <row r="36" spans="1:15" s="23" customFormat="1" ht="13.5" thickBot="1" x14ac:dyDescent="0.3">
      <c r="A36" s="115"/>
      <c r="B36" s="146" t="s">
        <v>403</v>
      </c>
      <c r="C36" s="147"/>
      <c r="D36" s="148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 s="23" customFormat="1" ht="12.75" x14ac:dyDescent="0.2">
      <c r="A37" s="115" t="s">
        <v>595</v>
      </c>
      <c r="B37" s="116" t="s">
        <v>399</v>
      </c>
      <c r="C37" s="133" t="s">
        <v>41</v>
      </c>
      <c r="D37" s="133">
        <f>ROUND(84*1.05,0)</f>
        <v>88</v>
      </c>
      <c r="E37" s="38"/>
      <c r="F37" s="39"/>
      <c r="G37" s="39"/>
      <c r="H37" s="39"/>
      <c r="I37" s="24"/>
      <c r="J37" s="40"/>
      <c r="K37" s="41"/>
      <c r="L37" s="41"/>
      <c r="M37" s="41"/>
      <c r="N37" s="41"/>
      <c r="O37" s="41">
        <f>SUM(L37:N37)</f>
        <v>0</v>
      </c>
    </row>
    <row r="38" spans="1:15" s="23" customFormat="1" ht="25.5" x14ac:dyDescent="0.2">
      <c r="A38" s="115" t="s">
        <v>596</v>
      </c>
      <c r="B38" s="116" t="s">
        <v>400</v>
      </c>
      <c r="C38" s="133" t="s">
        <v>116</v>
      </c>
      <c r="D38" s="133">
        <v>180</v>
      </c>
      <c r="E38" s="38"/>
      <c r="F38" s="39"/>
      <c r="G38" s="39"/>
      <c r="H38" s="39"/>
      <c r="I38" s="24"/>
      <c r="J38" s="40"/>
      <c r="K38" s="41"/>
      <c r="L38" s="41"/>
      <c r="M38" s="41"/>
      <c r="N38" s="41"/>
      <c r="O38" s="41">
        <f>SUM(L38:N38)</f>
        <v>0</v>
      </c>
    </row>
    <row r="39" spans="1:15" s="23" customFormat="1" ht="25.5" x14ac:dyDescent="0.2">
      <c r="A39" s="115" t="s">
        <v>597</v>
      </c>
      <c r="B39" s="116" t="s">
        <v>401</v>
      </c>
      <c r="C39" s="133" t="s">
        <v>116</v>
      </c>
      <c r="D39" s="133">
        <v>65</v>
      </c>
      <c r="E39" s="38"/>
      <c r="F39" s="39"/>
      <c r="G39" s="39"/>
      <c r="H39" s="39"/>
      <c r="I39" s="24"/>
      <c r="J39" s="40"/>
      <c r="K39" s="41"/>
      <c r="L39" s="41"/>
      <c r="M39" s="41"/>
      <c r="N39" s="41"/>
      <c r="O39" s="41">
        <f>SUM(L39:N39)</f>
        <v>0</v>
      </c>
    </row>
    <row r="40" spans="1:15" s="23" customFormat="1" ht="25.5" x14ac:dyDescent="0.2">
      <c r="A40" s="115" t="s">
        <v>598</v>
      </c>
      <c r="B40" s="116" t="s">
        <v>402</v>
      </c>
      <c r="C40" s="133" t="s">
        <v>116</v>
      </c>
      <c r="D40" s="133">
        <f>65+6</f>
        <v>71</v>
      </c>
      <c r="E40" s="38"/>
      <c r="F40" s="39"/>
      <c r="G40" s="39"/>
      <c r="H40" s="39"/>
      <c r="I40" s="24"/>
      <c r="J40" s="40"/>
      <c r="K40" s="41"/>
      <c r="L40" s="41"/>
      <c r="M40" s="41"/>
      <c r="N40" s="41"/>
      <c r="O40" s="41">
        <f>SUM(L40:N40)</f>
        <v>0</v>
      </c>
    </row>
    <row r="41" spans="1:15" s="23" customFormat="1" ht="26.25" thickBot="1" x14ac:dyDescent="0.25">
      <c r="A41" s="115" t="s">
        <v>599</v>
      </c>
      <c r="B41" s="116" t="s">
        <v>404</v>
      </c>
      <c r="C41" s="133" t="s">
        <v>116</v>
      </c>
      <c r="D41" s="133">
        <v>64</v>
      </c>
      <c r="E41" s="38"/>
      <c r="F41" s="39"/>
      <c r="G41" s="39"/>
      <c r="H41" s="39"/>
      <c r="I41" s="24"/>
      <c r="J41" s="40"/>
      <c r="K41" s="41"/>
      <c r="L41" s="41"/>
      <c r="M41" s="41"/>
      <c r="N41" s="41"/>
      <c r="O41" s="41">
        <f>SUM(L41:N41)</f>
        <v>0</v>
      </c>
    </row>
    <row r="42" spans="1:15" s="23" customFormat="1" ht="13.5" thickBot="1" x14ac:dyDescent="0.3">
      <c r="A42" s="115"/>
      <c r="B42" s="146" t="s">
        <v>405</v>
      </c>
      <c r="C42" s="147"/>
      <c r="D42" s="148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5" s="23" customFormat="1" ht="38.25" x14ac:dyDescent="0.2">
      <c r="A43" s="115" t="s">
        <v>600</v>
      </c>
      <c r="B43" s="116" t="s">
        <v>406</v>
      </c>
      <c r="C43" s="133" t="s">
        <v>41</v>
      </c>
      <c r="D43" s="133">
        <v>27</v>
      </c>
      <c r="E43" s="38"/>
      <c r="F43" s="39"/>
      <c r="G43" s="39"/>
      <c r="H43" s="39"/>
      <c r="I43" s="24"/>
      <c r="J43" s="40"/>
      <c r="K43" s="41"/>
      <c r="L43" s="41"/>
      <c r="M43" s="41"/>
      <c r="N43" s="41"/>
      <c r="O43" s="41">
        <f>SUM(L43:N43)</f>
        <v>0</v>
      </c>
    </row>
    <row r="44" spans="1:15" s="23" customFormat="1" ht="39" thickBot="1" x14ac:dyDescent="0.25">
      <c r="A44" s="115" t="s">
        <v>601</v>
      </c>
      <c r="B44" s="116" t="s">
        <v>407</v>
      </c>
      <c r="C44" s="133" t="s">
        <v>41</v>
      </c>
      <c r="D44" s="133">
        <v>9</v>
      </c>
      <c r="E44" s="38"/>
      <c r="F44" s="39"/>
      <c r="G44" s="39"/>
      <c r="H44" s="39"/>
      <c r="I44" s="24"/>
      <c r="J44" s="40"/>
      <c r="K44" s="41"/>
      <c r="L44" s="41"/>
      <c r="M44" s="41"/>
      <c r="N44" s="41"/>
      <c r="O44" s="41">
        <f>SUM(L44:N44)</f>
        <v>0</v>
      </c>
    </row>
    <row r="45" spans="1:15" s="23" customFormat="1" ht="15.75" thickBot="1" x14ac:dyDescent="0.3">
      <c r="A45" s="149" t="s">
        <v>409</v>
      </c>
      <c r="B45" s="150"/>
      <c r="C45" s="150"/>
      <c r="D45" s="151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</row>
    <row r="46" spans="1:15" s="23" customFormat="1" ht="13.5" thickBot="1" x14ac:dyDescent="0.3">
      <c r="A46" s="115"/>
      <c r="B46" s="146" t="s">
        <v>410</v>
      </c>
      <c r="C46" s="147"/>
      <c r="D46" s="148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</row>
    <row r="47" spans="1:15" s="125" customFormat="1" ht="51" x14ac:dyDescent="0.25">
      <c r="A47" s="115" t="s">
        <v>602</v>
      </c>
      <c r="B47" s="124" t="s">
        <v>433</v>
      </c>
      <c r="C47" s="123" t="s">
        <v>29</v>
      </c>
      <c r="D47" s="123">
        <v>48</v>
      </c>
      <c r="E47" s="119"/>
      <c r="F47" s="119"/>
      <c r="G47" s="119"/>
      <c r="H47" s="119"/>
      <c r="I47" s="119"/>
      <c r="J47" s="119"/>
      <c r="K47" s="119"/>
      <c r="L47" s="119"/>
      <c r="M47" s="119"/>
      <c r="N47" s="119"/>
      <c r="O47" s="119">
        <f t="shared" ref="O47:O52" si="0">L47+M47+N47</f>
        <v>0</v>
      </c>
    </row>
    <row r="48" spans="1:15" s="125" customFormat="1" ht="51" x14ac:dyDescent="0.25">
      <c r="A48" s="115" t="s">
        <v>603</v>
      </c>
      <c r="B48" s="124" t="s">
        <v>692</v>
      </c>
      <c r="C48" s="123" t="s">
        <v>29</v>
      </c>
      <c r="D48" s="123">
        <v>11</v>
      </c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>
        <f t="shared" si="0"/>
        <v>0</v>
      </c>
    </row>
    <row r="49" spans="1:15" s="125" customFormat="1" ht="12.75" x14ac:dyDescent="0.25">
      <c r="A49" s="115" t="s">
        <v>604</v>
      </c>
      <c r="B49" s="124" t="s">
        <v>412</v>
      </c>
      <c r="C49" s="123" t="s">
        <v>41</v>
      </c>
      <c r="D49" s="123">
        <v>41</v>
      </c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>
        <f t="shared" si="0"/>
        <v>0</v>
      </c>
    </row>
    <row r="50" spans="1:15" s="125" customFormat="1" ht="12.75" x14ac:dyDescent="0.25">
      <c r="A50" s="115" t="s">
        <v>605</v>
      </c>
      <c r="B50" s="124" t="s">
        <v>413</v>
      </c>
      <c r="C50" s="123" t="s">
        <v>41</v>
      </c>
      <c r="D50" s="123">
        <v>14</v>
      </c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>
        <f t="shared" si="0"/>
        <v>0</v>
      </c>
    </row>
    <row r="51" spans="1:15" s="125" customFormat="1" ht="38.25" x14ac:dyDescent="0.25">
      <c r="A51" s="115" t="s">
        <v>606</v>
      </c>
      <c r="B51" s="124" t="s">
        <v>695</v>
      </c>
      <c r="C51" s="123" t="s">
        <v>41</v>
      </c>
      <c r="D51" s="123">
        <v>2.8</v>
      </c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>
        <f t="shared" si="0"/>
        <v>0</v>
      </c>
    </row>
    <row r="52" spans="1:15" s="125" customFormat="1" ht="39" thickBot="1" x14ac:dyDescent="0.3">
      <c r="A52" s="115" t="s">
        <v>1307</v>
      </c>
      <c r="B52" s="124" t="s">
        <v>414</v>
      </c>
      <c r="C52" s="123" t="s">
        <v>324</v>
      </c>
      <c r="D52" s="123">
        <v>7</v>
      </c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>
        <f t="shared" si="0"/>
        <v>0</v>
      </c>
    </row>
    <row r="53" spans="1:15" s="23" customFormat="1" ht="13.5" thickBot="1" x14ac:dyDescent="0.3">
      <c r="A53" s="115"/>
      <c r="B53" s="146" t="s">
        <v>416</v>
      </c>
      <c r="C53" s="147"/>
      <c r="D53" s="148"/>
      <c r="E53" s="24"/>
      <c r="F53" s="24"/>
      <c r="G53" s="24"/>
      <c r="H53" s="24"/>
      <c r="I53" s="24"/>
      <c r="J53" s="24"/>
      <c r="K53" s="24"/>
      <c r="L53" s="24"/>
      <c r="M53" s="24"/>
      <c r="N53" s="24"/>
      <c r="O53" s="24"/>
    </row>
    <row r="54" spans="1:15" s="125" customFormat="1" ht="39" thickBot="1" x14ac:dyDescent="0.3">
      <c r="A54" s="115" t="s">
        <v>607</v>
      </c>
      <c r="B54" s="124" t="s">
        <v>415</v>
      </c>
      <c r="C54" s="123" t="s">
        <v>29</v>
      </c>
      <c r="D54" s="123">
        <f>326.4</f>
        <v>326.39999999999998</v>
      </c>
      <c r="E54" s="119"/>
      <c r="F54" s="119"/>
      <c r="G54" s="119"/>
      <c r="H54" s="119"/>
      <c r="I54" s="119"/>
      <c r="J54" s="121"/>
      <c r="K54" s="121"/>
      <c r="L54" s="121"/>
      <c r="M54" s="121"/>
      <c r="N54" s="121"/>
      <c r="O54" s="121">
        <f>SUM(L54:N54)</f>
        <v>0</v>
      </c>
    </row>
    <row r="55" spans="1:15" s="23" customFormat="1" ht="15.75" thickBot="1" x14ac:dyDescent="0.3">
      <c r="A55" s="149" t="s">
        <v>417</v>
      </c>
      <c r="B55" s="150"/>
      <c r="C55" s="150"/>
      <c r="D55" s="151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</row>
    <row r="56" spans="1:15" s="125" customFormat="1" ht="25.5" x14ac:dyDescent="0.25">
      <c r="A56" s="115" t="s">
        <v>608</v>
      </c>
      <c r="B56" s="124" t="s">
        <v>418</v>
      </c>
      <c r="C56" s="123" t="s">
        <v>116</v>
      </c>
      <c r="D56" s="123">
        <v>363</v>
      </c>
      <c r="E56" s="119"/>
      <c r="F56" s="119"/>
      <c r="G56" s="119"/>
      <c r="H56" s="119"/>
      <c r="I56" s="119"/>
      <c r="J56" s="121"/>
      <c r="K56" s="121"/>
      <c r="L56" s="121"/>
      <c r="M56" s="121"/>
      <c r="N56" s="121"/>
      <c r="O56" s="121">
        <f>SUM(L56:N56)</f>
        <v>0</v>
      </c>
    </row>
    <row r="57" spans="1:15" s="125" customFormat="1" ht="51.75" thickBot="1" x14ac:dyDescent="0.3">
      <c r="A57" s="115" t="s">
        <v>609</v>
      </c>
      <c r="B57" s="124" t="s">
        <v>419</v>
      </c>
      <c r="C57" s="123" t="s">
        <v>116</v>
      </c>
      <c r="D57" s="123">
        <v>608</v>
      </c>
      <c r="E57" s="119"/>
      <c r="F57" s="119"/>
      <c r="G57" s="119"/>
      <c r="H57" s="119"/>
      <c r="I57" s="119"/>
      <c r="J57" s="121"/>
      <c r="K57" s="121"/>
      <c r="L57" s="121"/>
      <c r="M57" s="121"/>
      <c r="N57" s="121"/>
      <c r="O57" s="121">
        <f>SUM(L57:N57)</f>
        <v>0</v>
      </c>
    </row>
    <row r="58" spans="1:15" s="23" customFormat="1" ht="15.75" thickBot="1" x14ac:dyDescent="0.3">
      <c r="A58" s="149" t="s">
        <v>421</v>
      </c>
      <c r="B58" s="150"/>
      <c r="C58" s="150"/>
      <c r="D58" s="151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</row>
    <row r="59" spans="1:15" s="125" customFormat="1" ht="25.5" x14ac:dyDescent="0.25">
      <c r="A59" s="115" t="s">
        <v>610</v>
      </c>
      <c r="B59" s="124" t="s">
        <v>422</v>
      </c>
      <c r="C59" s="123" t="s">
        <v>35</v>
      </c>
      <c r="D59" s="123">
        <v>2</v>
      </c>
      <c r="E59" s="119"/>
      <c r="F59" s="119"/>
      <c r="G59" s="119"/>
      <c r="H59" s="119"/>
      <c r="I59" s="119"/>
      <c r="J59" s="121"/>
      <c r="K59" s="121"/>
      <c r="L59" s="121"/>
      <c r="M59" s="121"/>
      <c r="N59" s="121"/>
      <c r="O59" s="121">
        <f>SUM(L59:N59)</f>
        <v>0</v>
      </c>
    </row>
    <row r="60" spans="1:15" s="125" customFormat="1" ht="13.5" thickBot="1" x14ac:dyDescent="0.3">
      <c r="A60" s="115" t="s">
        <v>711</v>
      </c>
      <c r="B60" s="124" t="s">
        <v>696</v>
      </c>
      <c r="C60" s="123" t="s">
        <v>35</v>
      </c>
      <c r="D60" s="123">
        <v>2</v>
      </c>
      <c r="E60" s="119"/>
      <c r="F60" s="119"/>
      <c r="G60" s="119"/>
      <c r="H60" s="119"/>
      <c r="I60" s="119"/>
      <c r="J60" s="121"/>
      <c r="K60" s="121"/>
      <c r="L60" s="121"/>
      <c r="M60" s="121"/>
      <c r="N60" s="121"/>
      <c r="O60" s="121">
        <f>SUM(L60:N60)</f>
        <v>0</v>
      </c>
    </row>
    <row r="61" spans="1:15" s="23" customFormat="1" ht="15.75" thickBot="1" x14ac:dyDescent="0.3">
      <c r="A61" s="149" t="s">
        <v>425</v>
      </c>
      <c r="B61" s="150"/>
      <c r="C61" s="150"/>
      <c r="D61" s="151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</row>
    <row r="62" spans="1:15" s="125" customFormat="1" ht="25.5" x14ac:dyDescent="0.25">
      <c r="A62" s="115" t="s">
        <v>712</v>
      </c>
      <c r="B62" s="124" t="s">
        <v>426</v>
      </c>
      <c r="C62" s="123" t="s">
        <v>324</v>
      </c>
      <c r="D62" s="123">
        <v>3</v>
      </c>
      <c r="E62" s="119"/>
      <c r="F62" s="119"/>
      <c r="G62" s="119"/>
      <c r="H62" s="119"/>
      <c r="I62" s="119"/>
      <c r="J62" s="121"/>
      <c r="K62" s="121"/>
      <c r="L62" s="121"/>
      <c r="M62" s="121"/>
      <c r="N62" s="121"/>
      <c r="O62" s="121">
        <f>SUM(L62:N62)</f>
        <v>0</v>
      </c>
    </row>
    <row r="63" spans="1:15" s="125" customFormat="1" ht="26.25" thickBot="1" x14ac:dyDescent="0.25">
      <c r="A63" s="115" t="s">
        <v>713</v>
      </c>
      <c r="B63" s="26" t="s">
        <v>408</v>
      </c>
      <c r="C63" s="123" t="s">
        <v>29</v>
      </c>
      <c r="D63" s="123">
        <v>381</v>
      </c>
      <c r="E63" s="24"/>
      <c r="F63" s="119"/>
      <c r="G63" s="29"/>
      <c r="H63" s="30"/>
      <c r="I63" s="24"/>
      <c r="J63" s="24"/>
      <c r="K63" s="24"/>
      <c r="L63" s="24"/>
      <c r="M63" s="24"/>
      <c r="N63" s="24"/>
      <c r="O63" s="24">
        <f>L63+M63+N63</f>
        <v>0</v>
      </c>
    </row>
    <row r="64" spans="1:15" s="23" customFormat="1" ht="15.75" thickBot="1" x14ac:dyDescent="0.3">
      <c r="A64" s="149" t="s">
        <v>427</v>
      </c>
      <c r="B64" s="150"/>
      <c r="C64" s="150"/>
      <c r="D64" s="151"/>
      <c r="E64" s="24"/>
      <c r="F64" s="24"/>
      <c r="G64" s="24"/>
      <c r="H64" s="24"/>
      <c r="I64" s="24"/>
      <c r="J64" s="24"/>
      <c r="K64" s="24"/>
      <c r="L64" s="24"/>
      <c r="M64" s="24"/>
      <c r="N64" s="24"/>
      <c r="O64" s="24"/>
    </row>
    <row r="65" spans="1:16" s="125" customFormat="1" ht="25.5" x14ac:dyDescent="0.2">
      <c r="A65" s="115" t="s">
        <v>1308</v>
      </c>
      <c r="B65" s="26" t="s">
        <v>428</v>
      </c>
      <c r="C65" s="123" t="s">
        <v>116</v>
      </c>
      <c r="D65" s="123">
        <v>45</v>
      </c>
      <c r="E65" s="119"/>
      <c r="F65" s="119"/>
      <c r="G65" s="119"/>
      <c r="H65" s="119"/>
      <c r="I65" s="119"/>
      <c r="J65" s="121"/>
      <c r="K65" s="121"/>
      <c r="L65" s="121"/>
      <c r="M65" s="121"/>
      <c r="N65" s="121"/>
      <c r="O65" s="121">
        <f>SUM(L65:N65)</f>
        <v>0</v>
      </c>
    </row>
    <row r="66" spans="1:16" ht="15.75" thickBot="1" x14ac:dyDescent="0.3">
      <c r="A66" s="64"/>
      <c r="B66" s="65"/>
      <c r="C66" s="66"/>
      <c r="D66" s="67"/>
      <c r="E66" s="68"/>
      <c r="F66" s="68"/>
      <c r="G66" s="68"/>
      <c r="H66" s="68"/>
      <c r="I66" s="68"/>
      <c r="J66" s="68"/>
      <c r="K66" s="68"/>
      <c r="L66" s="68"/>
      <c r="M66" s="68"/>
      <c r="N66" s="68"/>
      <c r="O66" s="68"/>
    </row>
    <row r="67" spans="1:16" s="69" customFormat="1" ht="13.5" thickTop="1" x14ac:dyDescent="0.2">
      <c r="B67" s="70" t="s">
        <v>126</v>
      </c>
      <c r="C67" s="71"/>
      <c r="D67" s="72"/>
      <c r="E67" s="73"/>
      <c r="F67" s="73"/>
      <c r="G67" s="73"/>
      <c r="H67" s="73"/>
      <c r="I67" s="73"/>
      <c r="J67" s="73"/>
      <c r="K67" s="74">
        <f>SUM(K13:K57)</f>
        <v>0</v>
      </c>
      <c r="L67" s="74">
        <f>SUM(L13:L66)</f>
        <v>0</v>
      </c>
      <c r="M67" s="74">
        <f>SUM(M13:M66)</f>
        <v>0</v>
      </c>
      <c r="N67" s="74">
        <f>SUM(N13:N66)</f>
        <v>0</v>
      </c>
      <c r="O67" s="74">
        <f>SUM(O13:O66)</f>
        <v>0</v>
      </c>
      <c r="P67" s="75"/>
    </row>
    <row r="68" spans="1:16" ht="26.25" x14ac:dyDescent="0.25">
      <c r="B68" s="76" t="s">
        <v>127</v>
      </c>
      <c r="C68" s="77">
        <v>0</v>
      </c>
      <c r="D68" s="78"/>
      <c r="E68" s="79"/>
      <c r="F68" s="79"/>
      <c r="G68" s="79"/>
      <c r="H68" s="79"/>
      <c r="I68" s="79"/>
      <c r="J68" s="79"/>
      <c r="K68" s="79"/>
      <c r="L68" s="79"/>
      <c r="M68" s="80">
        <f>M67*C68</f>
        <v>0</v>
      </c>
      <c r="N68" s="79"/>
      <c r="O68" s="134">
        <f>M68</f>
        <v>0</v>
      </c>
    </row>
    <row r="69" spans="1:16" s="69" customFormat="1" ht="12.75" x14ac:dyDescent="0.2">
      <c r="B69" s="81" t="s">
        <v>126</v>
      </c>
      <c r="C69" s="82"/>
      <c r="D69" s="83"/>
      <c r="E69" s="84"/>
      <c r="F69" s="84"/>
      <c r="G69" s="84"/>
      <c r="H69" s="84"/>
      <c r="I69" s="84"/>
      <c r="J69" s="84"/>
      <c r="K69" s="30">
        <f>SUM(K67:K68)</f>
        <v>0</v>
      </c>
      <c r="L69" s="30">
        <f>SUM(L67:L68)</f>
        <v>0</v>
      </c>
      <c r="M69" s="30">
        <f>SUM(M67:M68)</f>
        <v>0</v>
      </c>
      <c r="N69" s="30">
        <f>SUM(N67:N68)</f>
        <v>0</v>
      </c>
      <c r="O69" s="30">
        <f>SUM(O67:O68)</f>
        <v>0</v>
      </c>
    </row>
    <row r="70" spans="1:16" x14ac:dyDescent="0.25">
      <c r="B70" s="85"/>
      <c r="C70" s="86"/>
      <c r="D70" s="87"/>
      <c r="E70" s="88"/>
      <c r="F70" s="88"/>
      <c r="G70" s="88"/>
      <c r="H70" s="88"/>
      <c r="I70" s="88"/>
      <c r="J70" s="88"/>
      <c r="K70" s="88"/>
      <c r="L70" s="88"/>
      <c r="M70" s="88"/>
      <c r="N70" s="88"/>
      <c r="O70" s="88"/>
    </row>
    <row r="71" spans="1:16" x14ac:dyDescent="0.25">
      <c r="A71" s="89" t="s">
        <v>128</v>
      </c>
      <c r="B71" s="90"/>
      <c r="C71" s="90"/>
      <c r="D71" s="91"/>
    </row>
    <row r="72" spans="1:16" x14ac:dyDescent="0.25">
      <c r="A72" s="105" t="s">
        <v>129</v>
      </c>
      <c r="B72" s="8"/>
      <c r="C72" s="106"/>
      <c r="D72" s="107"/>
      <c r="K72" s="134"/>
      <c r="L72" s="134"/>
      <c r="M72" s="134"/>
    </row>
    <row r="73" spans="1:16" x14ac:dyDescent="0.25">
      <c r="A73" s="105" t="s">
        <v>130</v>
      </c>
      <c r="B73" s="8"/>
      <c r="C73" s="106"/>
      <c r="D73" s="107"/>
    </row>
    <row r="74" spans="1:16" x14ac:dyDescent="0.25">
      <c r="A74" s="105" t="s">
        <v>131</v>
      </c>
      <c r="B74" s="8"/>
      <c r="C74" s="106"/>
      <c r="D74" s="107"/>
    </row>
    <row r="75" spans="1:16" x14ac:dyDescent="0.25">
      <c r="A75" s="105" t="s">
        <v>132</v>
      </c>
      <c r="B75" s="8"/>
      <c r="C75" s="106"/>
      <c r="D75" s="107"/>
    </row>
    <row r="76" spans="1:16" x14ac:dyDescent="0.25">
      <c r="A76" s="105" t="s">
        <v>133</v>
      </c>
      <c r="B76" s="8"/>
      <c r="C76" s="106"/>
      <c r="D76" s="107"/>
    </row>
    <row r="77" spans="1:16" x14ac:dyDescent="0.25">
      <c r="A77" s="105" t="s">
        <v>134</v>
      </c>
      <c r="B77" s="8"/>
      <c r="C77" s="106"/>
      <c r="D77" s="107"/>
    </row>
    <row r="78" spans="1:16" x14ac:dyDescent="0.25">
      <c r="A78" s="105" t="s">
        <v>135</v>
      </c>
      <c r="B78" s="8"/>
      <c r="C78" s="106"/>
      <c r="D78" s="107"/>
    </row>
    <row r="79" spans="1:16" x14ac:dyDescent="0.25">
      <c r="A79" s="105" t="s">
        <v>136</v>
      </c>
      <c r="B79" s="8"/>
      <c r="C79" s="106"/>
      <c r="D79" s="107"/>
    </row>
    <row r="80" spans="1:16" x14ac:dyDescent="0.25">
      <c r="A80" s="105" t="s">
        <v>137</v>
      </c>
      <c r="B80" s="8"/>
      <c r="C80" s="106"/>
      <c r="D80" s="107"/>
    </row>
    <row r="81" spans="1:5" x14ac:dyDescent="0.25">
      <c r="A81" s="162" t="s">
        <v>179</v>
      </c>
      <c r="B81" s="162"/>
      <c r="C81" s="162"/>
      <c r="D81" s="162"/>
    </row>
    <row r="82" spans="1:5" x14ac:dyDescent="0.25">
      <c r="A82" s="108" t="s">
        <v>180</v>
      </c>
      <c r="B82" s="109"/>
      <c r="C82" s="110"/>
      <c r="D82" s="111"/>
    </row>
    <row r="83" spans="1:5" ht="25.5" customHeight="1" x14ac:dyDescent="0.25">
      <c r="A83" s="3" t="s">
        <v>138</v>
      </c>
      <c r="C83" s="160" t="str">
        <f>'[1]Būvnieka koptāme'!$D$26</f>
        <v>Jānis Jirjens</v>
      </c>
      <c r="D83" s="160"/>
    </row>
    <row r="84" spans="1:5" x14ac:dyDescent="0.25">
      <c r="A84" s="3"/>
      <c r="C84" s="3"/>
    </row>
    <row r="85" spans="1:5" x14ac:dyDescent="0.25">
      <c r="A85" s="3" t="s">
        <v>139</v>
      </c>
      <c r="C85" s="161" t="str">
        <f>'LT15; CD, Sporta iela '!C90:D90</f>
        <v>I.Šahno</v>
      </c>
      <c r="D85" s="161"/>
    </row>
    <row r="86" spans="1:5" x14ac:dyDescent="0.25">
      <c r="A86" s="3"/>
      <c r="C86" s="161" t="str">
        <f>'LT15; CD, Sporta iela '!C91:E91</f>
        <v>20-6886</v>
      </c>
      <c r="D86" s="161"/>
      <c r="E86" s="161"/>
    </row>
    <row r="89" spans="1:5" x14ac:dyDescent="0.25">
      <c r="D89" s="1">
        <f>D32</f>
        <v>446</v>
      </c>
    </row>
    <row r="90" spans="1:5" x14ac:dyDescent="0.25">
      <c r="D90" s="1">
        <f>D37</f>
        <v>88</v>
      </c>
    </row>
  </sheetData>
  <mergeCells count="27">
    <mergeCell ref="B46:D46"/>
    <mergeCell ref="B53:D53"/>
    <mergeCell ref="C86:E86"/>
    <mergeCell ref="A61:D61"/>
    <mergeCell ref="A55:D55"/>
    <mergeCell ref="A64:D64"/>
    <mergeCell ref="A81:D81"/>
    <mergeCell ref="C83:D83"/>
    <mergeCell ref="C85:D85"/>
    <mergeCell ref="A58:D58"/>
    <mergeCell ref="A30:D30"/>
    <mergeCell ref="B31:D31"/>
    <mergeCell ref="B36:D36"/>
    <mergeCell ref="B42:D42"/>
    <mergeCell ref="A45:D45"/>
    <mergeCell ref="A13:D13"/>
    <mergeCell ref="B14:D14"/>
    <mergeCell ref="B19:D19"/>
    <mergeCell ref="A25:D25"/>
    <mergeCell ref="B4:D5"/>
    <mergeCell ref="M9:N9"/>
    <mergeCell ref="A10:A11"/>
    <mergeCell ref="B10:B11"/>
    <mergeCell ref="C10:C11"/>
    <mergeCell ref="D10:D11"/>
    <mergeCell ref="E10:J10"/>
    <mergeCell ref="K10:O10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headerFooter>
    <oddHeader>&amp;A</oddHeader>
    <oddFooter>&amp;CLapa &amp;P no &amp;N</oddFooter>
  </headerFooter>
  <rowBreaks count="1" manualBreakCount="1">
    <brk id="63" max="16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89"/>
  <sheetViews>
    <sheetView showZeros="0" view="pageBreakPreview" topLeftCell="A55" zoomScaleNormal="100" zoomScaleSheetLayoutView="100" workbookViewId="0">
      <selection activeCell="A9" sqref="A9"/>
    </sheetView>
  </sheetViews>
  <sheetFormatPr defaultRowHeight="15" outlineLevelRow="1" outlineLevelCol="1" x14ac:dyDescent="0.25"/>
  <cols>
    <col min="1" max="1" width="16.85546875" customWidth="1"/>
    <col min="2" max="2" width="40.42578125" customWidth="1"/>
    <col min="3" max="3" width="7.28515625" customWidth="1"/>
    <col min="4" max="4" width="8.7109375" style="1" customWidth="1"/>
    <col min="5" max="5" width="6.85546875" hidden="1" customWidth="1" outlineLevel="1"/>
    <col min="6" max="6" width="5.7109375" hidden="1" customWidth="1" outlineLevel="1"/>
    <col min="7" max="7" width="7.42578125" hidden="1" customWidth="1" outlineLevel="1"/>
    <col min="8" max="8" width="10.28515625" hidden="1" customWidth="1" outlineLevel="1"/>
    <col min="9" max="9" width="8.42578125" hidden="1" customWidth="1" outlineLevel="1"/>
    <col min="10" max="10" width="9.5703125" hidden="1" customWidth="1" outlineLevel="1"/>
    <col min="11" max="11" width="9.28515625" hidden="1" customWidth="1" outlineLevel="1"/>
    <col min="12" max="12" width="9.42578125" hidden="1" customWidth="1" outlineLevel="1"/>
    <col min="13" max="13" width="10.42578125" hidden="1" customWidth="1" outlineLevel="1"/>
    <col min="14" max="14" width="9.5703125" hidden="1" customWidth="1" outlineLevel="1"/>
    <col min="15" max="15" width="10.28515625" hidden="1" customWidth="1" outlineLevel="1"/>
    <col min="16" max="16" width="10.28515625" bestFit="1" customWidth="1" collapsed="1"/>
  </cols>
  <sheetData>
    <row r="1" spans="1:18" outlineLevel="1" x14ac:dyDescent="0.25">
      <c r="A1" s="1"/>
      <c r="B1" s="1"/>
      <c r="C1" s="1"/>
      <c r="E1" s="1"/>
      <c r="F1" s="1">
        <v>3.8</v>
      </c>
      <c r="G1" s="1"/>
      <c r="H1" s="1"/>
      <c r="I1" s="2">
        <v>0.08</v>
      </c>
      <c r="J1" s="2">
        <v>0.08</v>
      </c>
      <c r="K1" s="1"/>
      <c r="L1" s="1"/>
      <c r="M1" s="1"/>
      <c r="N1" s="1"/>
      <c r="O1" s="1"/>
    </row>
    <row r="2" spans="1:18" s="3" customFormat="1" ht="15.75" thickBot="1" x14ac:dyDescent="0.3">
      <c r="A2" s="97"/>
      <c r="B2" s="94" t="s">
        <v>443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1:18" s="3" customFormat="1" ht="15.75" customHeight="1" thickTop="1" x14ac:dyDescent="0.25">
      <c r="B3" s="96" t="s">
        <v>444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18" s="3" customFormat="1" ht="12.75" x14ac:dyDescent="0.2">
      <c r="A4" s="92" t="s">
        <v>0</v>
      </c>
      <c r="B4" s="163" t="s">
        <v>176</v>
      </c>
      <c r="C4" s="163"/>
      <c r="D4" s="163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8" s="3" customFormat="1" ht="24.75" customHeight="1" x14ac:dyDescent="0.2">
      <c r="B5" s="163"/>
      <c r="C5" s="163"/>
      <c r="D5" s="163"/>
      <c r="E5" s="6"/>
      <c r="F5" s="6"/>
      <c r="G5" s="6"/>
      <c r="H5" s="6"/>
      <c r="I5" s="6"/>
      <c r="J5" s="6"/>
      <c r="K5" s="6"/>
      <c r="L5" s="6"/>
      <c r="M5" s="7"/>
      <c r="N5" s="7"/>
      <c r="O5" s="7"/>
    </row>
    <row r="6" spans="1:18" s="3" customFormat="1" ht="12.75" x14ac:dyDescent="0.2">
      <c r="A6" s="92" t="s">
        <v>1</v>
      </c>
      <c r="B6" s="6" t="s">
        <v>177</v>
      </c>
      <c r="C6" s="11"/>
      <c r="D6" s="12"/>
      <c r="E6" s="93" t="s">
        <v>4</v>
      </c>
      <c r="H6" s="14">
        <f>O70</f>
        <v>0</v>
      </c>
      <c r="I6" s="13" t="s">
        <v>140</v>
      </c>
      <c r="L6" s="10"/>
      <c r="M6" s="10"/>
      <c r="N6" s="10"/>
      <c r="O6" s="10"/>
    </row>
    <row r="7" spans="1:18" s="3" customFormat="1" ht="12.75" x14ac:dyDescent="0.2">
      <c r="A7" s="92" t="s">
        <v>2</v>
      </c>
      <c r="B7" s="6" t="s">
        <v>178</v>
      </c>
      <c r="C7" s="11"/>
      <c r="D7" s="12"/>
      <c r="E7" s="7" t="s">
        <v>5</v>
      </c>
      <c r="F7" s="7"/>
      <c r="G7" s="7"/>
      <c r="H7" s="5"/>
      <c r="I7" s="5"/>
      <c r="J7" s="5"/>
      <c r="M7" s="10"/>
      <c r="N7" s="10"/>
      <c r="O7" s="10"/>
    </row>
    <row r="8" spans="1:18" s="3" customFormat="1" ht="12.75" x14ac:dyDescent="0.2">
      <c r="A8" s="92" t="s">
        <v>3</v>
      </c>
      <c r="B8" s="6" t="s">
        <v>174</v>
      </c>
      <c r="C8" s="11"/>
      <c r="D8" s="12"/>
      <c r="E8" s="10"/>
      <c r="F8" s="10"/>
      <c r="G8" s="10"/>
      <c r="H8" s="9"/>
      <c r="I8" s="10"/>
      <c r="J8" s="10"/>
      <c r="K8" s="10"/>
      <c r="L8" s="10"/>
      <c r="M8" s="10"/>
      <c r="N8" s="10"/>
      <c r="O8" s="10"/>
    </row>
    <row r="9" spans="1:18" s="3" customFormat="1" ht="13.5" thickBot="1" x14ac:dyDescent="0.25">
      <c r="A9" s="6"/>
      <c r="B9" s="7"/>
      <c r="C9" s="7"/>
      <c r="D9" s="15"/>
      <c r="E9" s="7"/>
      <c r="F9" s="7"/>
      <c r="G9" s="7"/>
      <c r="H9" s="16"/>
      <c r="I9" s="13"/>
      <c r="J9" s="14"/>
      <c r="K9" s="13"/>
      <c r="M9" s="152"/>
      <c r="N9" s="152"/>
      <c r="O9" s="13"/>
    </row>
    <row r="10" spans="1:18" s="3" customFormat="1" ht="18.75" customHeight="1" x14ac:dyDescent="0.25">
      <c r="A10" s="153" t="s">
        <v>6</v>
      </c>
      <c r="B10" s="155" t="s">
        <v>7</v>
      </c>
      <c r="C10" s="157" t="s">
        <v>8</v>
      </c>
      <c r="D10" s="157" t="s">
        <v>9</v>
      </c>
      <c r="E10" s="155" t="s">
        <v>10</v>
      </c>
      <c r="F10" s="155"/>
      <c r="G10" s="155"/>
      <c r="H10" s="155"/>
      <c r="I10" s="155"/>
      <c r="J10" s="155"/>
      <c r="K10" s="155" t="s">
        <v>11</v>
      </c>
      <c r="L10" s="155" t="s">
        <v>11</v>
      </c>
      <c r="M10" s="155"/>
      <c r="N10" s="155"/>
      <c r="O10" s="159"/>
    </row>
    <row r="11" spans="1:18" s="3" customFormat="1" ht="88.5" customHeight="1" thickBot="1" x14ac:dyDescent="0.3">
      <c r="A11" s="154"/>
      <c r="B11" s="156"/>
      <c r="C11" s="158"/>
      <c r="D11" s="158"/>
      <c r="E11" s="17" t="s">
        <v>12</v>
      </c>
      <c r="F11" s="17" t="s">
        <v>13</v>
      </c>
      <c r="G11" s="17" t="s">
        <v>14</v>
      </c>
      <c r="H11" s="18" t="s">
        <v>15</v>
      </c>
      <c r="I11" s="17" t="s">
        <v>16</v>
      </c>
      <c r="J11" s="17" t="s">
        <v>17</v>
      </c>
      <c r="K11" s="17" t="s">
        <v>18</v>
      </c>
      <c r="L11" s="17" t="s">
        <v>19</v>
      </c>
      <c r="M11" s="17" t="s">
        <v>20</v>
      </c>
      <c r="N11" s="17" t="s">
        <v>16</v>
      </c>
      <c r="O11" s="19" t="s">
        <v>21</v>
      </c>
    </row>
    <row r="12" spans="1:18" s="23" customFormat="1" ht="15" customHeight="1" thickBot="1" x14ac:dyDescent="0.3">
      <c r="A12" s="20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21">
        <v>10</v>
      </c>
      <c r="K12" s="21">
        <v>11</v>
      </c>
      <c r="L12" s="21">
        <v>12</v>
      </c>
      <c r="M12" s="21">
        <v>13</v>
      </c>
      <c r="N12" s="21">
        <v>14</v>
      </c>
      <c r="O12" s="22">
        <v>15</v>
      </c>
    </row>
    <row r="13" spans="1:18" s="23" customFormat="1" ht="15.75" thickBot="1" x14ac:dyDescent="0.3">
      <c r="A13" s="149" t="s">
        <v>22</v>
      </c>
      <c r="B13" s="150"/>
      <c r="C13" s="150"/>
      <c r="D13" s="151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8" s="23" customFormat="1" ht="13.5" thickBot="1" x14ac:dyDescent="0.3">
      <c r="A14" s="25"/>
      <c r="B14" s="146" t="s">
        <v>23</v>
      </c>
      <c r="C14" s="147"/>
      <c r="D14" s="148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</row>
    <row r="15" spans="1:18" s="3" customFormat="1" ht="38.25" x14ac:dyDescent="0.25">
      <c r="A15" s="115" t="s">
        <v>611</v>
      </c>
      <c r="B15" s="116" t="s">
        <v>445</v>
      </c>
      <c r="C15" s="117" t="s">
        <v>324</v>
      </c>
      <c r="D15" s="118">
        <v>1</v>
      </c>
      <c r="E15" s="119"/>
      <c r="F15" s="119"/>
      <c r="G15" s="119"/>
      <c r="H15" s="120"/>
      <c r="I15" s="119"/>
      <c r="J15" s="121"/>
      <c r="K15" s="121"/>
      <c r="L15" s="121"/>
      <c r="M15" s="121"/>
      <c r="N15" s="121"/>
      <c r="O15" s="121"/>
      <c r="R15" s="122"/>
    </row>
    <row r="16" spans="1:18" s="3" customFormat="1" ht="25.5" x14ac:dyDescent="0.25">
      <c r="A16" s="115" t="s">
        <v>612</v>
      </c>
      <c r="B16" s="116" t="s">
        <v>446</v>
      </c>
      <c r="C16" s="117" t="s">
        <v>311</v>
      </c>
      <c r="D16" s="118">
        <v>9</v>
      </c>
      <c r="E16" s="119"/>
      <c r="F16" s="119"/>
      <c r="G16" s="119"/>
      <c r="H16" s="120"/>
      <c r="I16" s="119"/>
      <c r="J16" s="121"/>
      <c r="K16" s="121"/>
      <c r="L16" s="121"/>
      <c r="M16" s="121"/>
      <c r="N16" s="121"/>
      <c r="O16" s="121"/>
      <c r="R16" s="122"/>
    </row>
    <row r="17" spans="1:15" s="3" customFormat="1" ht="12.75" x14ac:dyDescent="0.25">
      <c r="A17" s="115" t="s">
        <v>613</v>
      </c>
      <c r="B17" s="116" t="s">
        <v>385</v>
      </c>
      <c r="C17" s="117" t="s">
        <v>29</v>
      </c>
      <c r="D17" s="118">
        <v>276</v>
      </c>
      <c r="E17" s="119"/>
      <c r="F17" s="119"/>
      <c r="G17" s="119"/>
      <c r="H17" s="120"/>
      <c r="I17" s="119"/>
      <c r="J17" s="121"/>
      <c r="K17" s="121"/>
      <c r="L17" s="121"/>
      <c r="M17" s="121"/>
      <c r="N17" s="121"/>
      <c r="O17" s="121"/>
    </row>
    <row r="18" spans="1:15" s="3" customFormat="1" ht="25.5" x14ac:dyDescent="0.25">
      <c r="A18" s="115" t="s">
        <v>614</v>
      </c>
      <c r="B18" s="116" t="s">
        <v>386</v>
      </c>
      <c r="C18" s="117" t="s">
        <v>116</v>
      </c>
      <c r="D18" s="118">
        <v>14</v>
      </c>
      <c r="E18" s="119"/>
      <c r="F18" s="119"/>
      <c r="G18" s="119"/>
      <c r="H18" s="120"/>
      <c r="I18" s="119"/>
      <c r="J18" s="121"/>
      <c r="K18" s="121"/>
      <c r="L18" s="121"/>
      <c r="M18" s="121"/>
      <c r="N18" s="121"/>
      <c r="O18" s="121"/>
    </row>
    <row r="19" spans="1:15" s="3" customFormat="1" ht="26.25" thickBot="1" x14ac:dyDescent="0.3">
      <c r="A19" s="115" t="s">
        <v>615</v>
      </c>
      <c r="B19" s="116" t="s">
        <v>387</v>
      </c>
      <c r="C19" s="117" t="s">
        <v>324</v>
      </c>
      <c r="D19" s="118">
        <v>1</v>
      </c>
      <c r="E19" s="121"/>
      <c r="F19" s="119"/>
      <c r="G19" s="119"/>
      <c r="H19" s="120"/>
      <c r="I19" s="119"/>
      <c r="J19" s="121"/>
      <c r="K19" s="121"/>
      <c r="L19" s="121"/>
      <c r="M19" s="121"/>
      <c r="N19" s="121"/>
      <c r="O19" s="121"/>
    </row>
    <row r="20" spans="1:15" s="23" customFormat="1" ht="13.5" thickBot="1" x14ac:dyDescent="0.3">
      <c r="A20" s="115"/>
      <c r="B20" s="146" t="s">
        <v>32</v>
      </c>
      <c r="C20" s="147"/>
      <c r="D20" s="148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</row>
    <row r="21" spans="1:15" s="23" customFormat="1" ht="38.25" x14ac:dyDescent="0.2">
      <c r="A21" s="115" t="s">
        <v>616</v>
      </c>
      <c r="B21" s="116" t="s">
        <v>438</v>
      </c>
      <c r="C21" s="133" t="s">
        <v>116</v>
      </c>
      <c r="D21" s="133">
        <v>5.5</v>
      </c>
      <c r="E21" s="119"/>
      <c r="F21" s="119"/>
      <c r="G21" s="119"/>
      <c r="H21" s="120"/>
      <c r="I21" s="119"/>
      <c r="J21" s="121"/>
      <c r="K21" s="121"/>
      <c r="L21" s="121"/>
      <c r="M21" s="121"/>
      <c r="N21" s="121"/>
      <c r="O21" s="121"/>
    </row>
    <row r="22" spans="1:15" s="23" customFormat="1" ht="12.75" x14ac:dyDescent="0.2">
      <c r="A22" s="115" t="s">
        <v>617</v>
      </c>
      <c r="B22" s="116" t="s">
        <v>447</v>
      </c>
      <c r="C22" s="133" t="s">
        <v>324</v>
      </c>
      <c r="D22" s="133">
        <v>1</v>
      </c>
      <c r="E22" s="38"/>
      <c r="F22" s="39"/>
      <c r="G22" s="39"/>
      <c r="H22" s="39"/>
      <c r="I22" s="24"/>
      <c r="J22" s="40"/>
      <c r="K22" s="41"/>
      <c r="L22" s="41"/>
      <c r="M22" s="41"/>
      <c r="N22" s="41"/>
      <c r="O22" s="41"/>
    </row>
    <row r="23" spans="1:15" s="23" customFormat="1" ht="12.75" x14ac:dyDescent="0.2">
      <c r="A23" s="115" t="s">
        <v>618</v>
      </c>
      <c r="B23" s="116" t="s">
        <v>388</v>
      </c>
      <c r="C23" s="133" t="s">
        <v>29</v>
      </c>
      <c r="D23" s="133">
        <v>280</v>
      </c>
      <c r="E23" s="38"/>
      <c r="F23" s="39"/>
      <c r="G23" s="39"/>
      <c r="H23" s="39"/>
      <c r="I23" s="24"/>
      <c r="J23" s="40"/>
      <c r="K23" s="41"/>
      <c r="L23" s="41"/>
      <c r="M23" s="41"/>
      <c r="N23" s="41"/>
      <c r="O23" s="41"/>
    </row>
    <row r="24" spans="1:15" s="23" customFormat="1" ht="25.5" x14ac:dyDescent="0.2">
      <c r="A24" s="115" t="s">
        <v>619</v>
      </c>
      <c r="B24" s="116" t="s">
        <v>391</v>
      </c>
      <c r="C24" s="133" t="s">
        <v>29</v>
      </c>
      <c r="D24" s="133">
        <v>34.5</v>
      </c>
      <c r="E24" s="38"/>
      <c r="F24" s="39"/>
      <c r="G24" s="39"/>
      <c r="H24" s="39"/>
      <c r="I24" s="24"/>
      <c r="J24" s="40"/>
      <c r="K24" s="41"/>
      <c r="L24" s="41"/>
      <c r="M24" s="41"/>
      <c r="N24" s="41"/>
      <c r="O24" s="41"/>
    </row>
    <row r="25" spans="1:15" s="23" customFormat="1" ht="25.5" x14ac:dyDescent="0.2">
      <c r="A25" s="115" t="s">
        <v>620</v>
      </c>
      <c r="B25" s="116" t="s">
        <v>389</v>
      </c>
      <c r="C25" s="133" t="s">
        <v>29</v>
      </c>
      <c r="D25" s="133">
        <v>4.7</v>
      </c>
      <c r="E25" s="38"/>
      <c r="F25" s="39"/>
      <c r="G25" s="39"/>
      <c r="H25" s="39"/>
      <c r="I25" s="24"/>
      <c r="J25" s="40"/>
      <c r="K25" s="41"/>
      <c r="L25" s="41"/>
      <c r="M25" s="41"/>
      <c r="N25" s="41"/>
      <c r="O25" s="41"/>
    </row>
    <row r="26" spans="1:15" s="23" customFormat="1" ht="39" thickBot="1" x14ac:dyDescent="0.25">
      <c r="A26" s="115" t="s">
        <v>621</v>
      </c>
      <c r="B26" s="116" t="s">
        <v>392</v>
      </c>
      <c r="C26" s="133" t="s">
        <v>41</v>
      </c>
      <c r="D26" s="133">
        <v>6</v>
      </c>
      <c r="E26" s="38"/>
      <c r="F26" s="39"/>
      <c r="G26" s="39"/>
      <c r="H26" s="39"/>
      <c r="I26" s="24"/>
      <c r="J26" s="40"/>
      <c r="K26" s="41"/>
      <c r="L26" s="41"/>
      <c r="M26" s="41"/>
      <c r="N26" s="41"/>
      <c r="O26" s="41"/>
    </row>
    <row r="27" spans="1:15" s="23" customFormat="1" ht="15.75" thickBot="1" x14ac:dyDescent="0.3">
      <c r="A27" s="149" t="s">
        <v>42</v>
      </c>
      <c r="B27" s="150"/>
      <c r="C27" s="150"/>
      <c r="D27" s="151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15" s="23" customFormat="1" ht="12.75" x14ac:dyDescent="0.2">
      <c r="A28" s="115" t="s">
        <v>622</v>
      </c>
      <c r="B28" s="116" t="s">
        <v>393</v>
      </c>
      <c r="C28" s="133" t="s">
        <v>116</v>
      </c>
      <c r="D28" s="133">
        <v>492</v>
      </c>
      <c r="E28" s="38"/>
      <c r="F28" s="39"/>
      <c r="G28" s="39"/>
      <c r="H28" s="39"/>
      <c r="I28" s="24"/>
      <c r="J28" s="40"/>
      <c r="K28" s="41"/>
      <c r="L28" s="41"/>
      <c r="M28" s="41"/>
      <c r="N28" s="41"/>
      <c r="O28" s="41"/>
    </row>
    <row r="29" spans="1:15" s="23" customFormat="1" ht="25.5" x14ac:dyDescent="0.2">
      <c r="A29" s="115" t="s">
        <v>623</v>
      </c>
      <c r="B29" s="116" t="s">
        <v>394</v>
      </c>
      <c r="C29" s="133" t="s">
        <v>41</v>
      </c>
      <c r="D29" s="133">
        <v>1421</v>
      </c>
      <c r="E29" s="38"/>
      <c r="F29" s="39"/>
      <c r="G29" s="39"/>
      <c r="H29" s="39"/>
      <c r="I29" s="24"/>
      <c r="J29" s="40"/>
      <c r="K29" s="41"/>
      <c r="L29" s="41"/>
      <c r="M29" s="41"/>
      <c r="N29" s="41"/>
      <c r="O29" s="41"/>
    </row>
    <row r="30" spans="1:15" s="23" customFormat="1" ht="13.5" thickBot="1" x14ac:dyDescent="0.25">
      <c r="A30" s="115" t="s">
        <v>624</v>
      </c>
      <c r="B30" s="116" t="s">
        <v>395</v>
      </c>
      <c r="C30" s="133" t="s">
        <v>116</v>
      </c>
      <c r="D30" s="133">
        <v>1882</v>
      </c>
      <c r="E30" s="38"/>
      <c r="F30" s="39"/>
      <c r="G30" s="39"/>
      <c r="H30" s="39"/>
      <c r="I30" s="24"/>
      <c r="J30" s="40"/>
      <c r="K30" s="41"/>
      <c r="L30" s="41"/>
      <c r="M30" s="41"/>
      <c r="N30" s="41"/>
      <c r="O30" s="41"/>
    </row>
    <row r="31" spans="1:15" s="23" customFormat="1" ht="15.75" thickBot="1" x14ac:dyDescent="0.3">
      <c r="A31" s="149" t="s">
        <v>397</v>
      </c>
      <c r="B31" s="150"/>
      <c r="C31" s="150"/>
      <c r="D31" s="151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 s="23" customFormat="1" ht="13.5" thickBot="1" x14ac:dyDescent="0.3">
      <c r="A32" s="25"/>
      <c r="B32" s="146" t="s">
        <v>398</v>
      </c>
      <c r="C32" s="147"/>
      <c r="D32" s="148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 s="23" customFormat="1" ht="12.75" x14ac:dyDescent="0.2">
      <c r="A33" s="115" t="s">
        <v>625</v>
      </c>
      <c r="B33" s="116" t="s">
        <v>399</v>
      </c>
      <c r="C33" s="133" t="s">
        <v>41</v>
      </c>
      <c r="D33" s="133">
        <f>ROUND(635*1.05,0)</f>
        <v>667</v>
      </c>
      <c r="E33" s="38"/>
      <c r="F33" s="39"/>
      <c r="G33" s="39"/>
      <c r="H33" s="39"/>
      <c r="I33" s="24"/>
      <c r="J33" s="40"/>
      <c r="K33" s="41"/>
      <c r="L33" s="41"/>
      <c r="M33" s="41"/>
      <c r="N33" s="41"/>
      <c r="O33" s="41"/>
    </row>
    <row r="34" spans="1:15" s="23" customFormat="1" ht="25.5" x14ac:dyDescent="0.2">
      <c r="A34" s="115" t="s">
        <v>626</v>
      </c>
      <c r="B34" s="116" t="s">
        <v>400</v>
      </c>
      <c r="C34" s="133" t="s">
        <v>116</v>
      </c>
      <c r="D34" s="133">
        <v>1435</v>
      </c>
      <c r="E34" s="38"/>
      <c r="F34" s="39"/>
      <c r="G34" s="39"/>
      <c r="H34" s="39"/>
      <c r="I34" s="24"/>
      <c r="J34" s="40"/>
      <c r="K34" s="41"/>
      <c r="L34" s="41"/>
      <c r="M34" s="41"/>
      <c r="N34" s="41"/>
      <c r="O34" s="41"/>
    </row>
    <row r="35" spans="1:15" s="23" customFormat="1" ht="25.5" x14ac:dyDescent="0.2">
      <c r="A35" s="115" t="s">
        <v>627</v>
      </c>
      <c r="B35" s="116" t="s">
        <v>401</v>
      </c>
      <c r="C35" s="133" t="s">
        <v>116</v>
      </c>
      <c r="D35" s="133">
        <v>991</v>
      </c>
      <c r="E35" s="38"/>
      <c r="F35" s="39"/>
      <c r="G35" s="39"/>
      <c r="H35" s="39"/>
      <c r="I35" s="24"/>
      <c r="J35" s="40"/>
      <c r="K35" s="41"/>
      <c r="L35" s="41"/>
      <c r="M35" s="41"/>
      <c r="N35" s="41"/>
      <c r="O35" s="41"/>
    </row>
    <row r="36" spans="1:15" s="23" customFormat="1" ht="26.25" thickBot="1" x14ac:dyDescent="0.25">
      <c r="A36" s="115" t="s">
        <v>628</v>
      </c>
      <c r="B36" s="116" t="s">
        <v>402</v>
      </c>
      <c r="C36" s="133" t="s">
        <v>116</v>
      </c>
      <c r="D36" s="133">
        <v>991</v>
      </c>
      <c r="E36" s="38"/>
      <c r="F36" s="39"/>
      <c r="G36" s="39"/>
      <c r="H36" s="39"/>
      <c r="I36" s="24"/>
      <c r="J36" s="40"/>
      <c r="K36" s="41"/>
      <c r="L36" s="41"/>
      <c r="M36" s="41"/>
      <c r="N36" s="41"/>
      <c r="O36" s="41"/>
    </row>
    <row r="37" spans="1:15" s="23" customFormat="1" ht="13.5" thickBot="1" x14ac:dyDescent="0.3">
      <c r="A37" s="115"/>
      <c r="B37" s="146" t="s">
        <v>403</v>
      </c>
      <c r="C37" s="147"/>
      <c r="D37" s="148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 s="23" customFormat="1" ht="12.75" x14ac:dyDescent="0.2">
      <c r="A38" s="115" t="s">
        <v>629</v>
      </c>
      <c r="B38" s="116" t="s">
        <v>399</v>
      </c>
      <c r="C38" s="133" t="s">
        <v>41</v>
      </c>
      <c r="D38" s="133">
        <f>ROUND(71*1.05,0)</f>
        <v>75</v>
      </c>
      <c r="E38" s="38"/>
      <c r="F38" s="39"/>
      <c r="G38" s="39"/>
      <c r="H38" s="39"/>
      <c r="I38" s="24"/>
      <c r="J38" s="40"/>
      <c r="K38" s="41"/>
      <c r="L38" s="41"/>
      <c r="M38" s="41"/>
      <c r="N38" s="41"/>
      <c r="O38" s="41"/>
    </row>
    <row r="39" spans="1:15" s="23" customFormat="1" ht="25.5" x14ac:dyDescent="0.2">
      <c r="A39" s="115" t="s">
        <v>630</v>
      </c>
      <c r="B39" s="116" t="s">
        <v>400</v>
      </c>
      <c r="C39" s="133" t="s">
        <v>116</v>
      </c>
      <c r="D39" s="133">
        <v>193</v>
      </c>
      <c r="E39" s="38"/>
      <c r="F39" s="39"/>
      <c r="G39" s="39"/>
      <c r="H39" s="39"/>
      <c r="I39" s="24"/>
      <c r="J39" s="40"/>
      <c r="K39" s="41"/>
      <c r="L39" s="41"/>
      <c r="M39" s="41"/>
      <c r="N39" s="41"/>
      <c r="O39" s="41"/>
    </row>
    <row r="40" spans="1:15" s="23" customFormat="1" ht="25.5" x14ac:dyDescent="0.2">
      <c r="A40" s="115" t="s">
        <v>631</v>
      </c>
      <c r="B40" s="116" t="s">
        <v>401</v>
      </c>
      <c r="C40" s="133" t="s">
        <v>116</v>
      </c>
      <c r="D40" s="133">
        <v>100</v>
      </c>
      <c r="E40" s="38"/>
      <c r="F40" s="39"/>
      <c r="G40" s="39"/>
      <c r="H40" s="39"/>
      <c r="I40" s="24"/>
      <c r="J40" s="40"/>
      <c r="K40" s="41"/>
      <c r="L40" s="41"/>
      <c r="M40" s="41"/>
      <c r="N40" s="41"/>
      <c r="O40" s="41"/>
    </row>
    <row r="41" spans="1:15" s="23" customFormat="1" ht="26.25" thickBot="1" x14ac:dyDescent="0.25">
      <c r="A41" s="115" t="s">
        <v>632</v>
      </c>
      <c r="B41" s="116" t="s">
        <v>402</v>
      </c>
      <c r="C41" s="133" t="s">
        <v>116</v>
      </c>
      <c r="D41" s="133">
        <f>100+6</f>
        <v>106</v>
      </c>
      <c r="E41" s="38"/>
      <c r="F41" s="39"/>
      <c r="G41" s="39"/>
      <c r="H41" s="39"/>
      <c r="I41" s="24"/>
      <c r="J41" s="40"/>
      <c r="K41" s="41"/>
      <c r="L41" s="41"/>
      <c r="M41" s="41"/>
      <c r="N41" s="41"/>
      <c r="O41" s="41"/>
    </row>
    <row r="42" spans="1:15" s="23" customFormat="1" ht="13.5" thickBot="1" x14ac:dyDescent="0.3">
      <c r="A42" s="115"/>
      <c r="B42" s="146" t="s">
        <v>405</v>
      </c>
      <c r="C42" s="147"/>
      <c r="D42" s="148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5" s="23" customFormat="1" ht="25.5" x14ac:dyDescent="0.2">
      <c r="A43" s="115" t="s">
        <v>633</v>
      </c>
      <c r="B43" s="116" t="s">
        <v>404</v>
      </c>
      <c r="C43" s="133" t="s">
        <v>116</v>
      </c>
      <c r="D43" s="133">
        <v>13</v>
      </c>
      <c r="E43" s="38"/>
      <c r="F43" s="39"/>
      <c r="G43" s="39"/>
      <c r="H43" s="39"/>
      <c r="I43" s="24"/>
      <c r="J43" s="40"/>
      <c r="K43" s="41"/>
      <c r="L43" s="41"/>
      <c r="M43" s="41"/>
      <c r="N43" s="41"/>
      <c r="O43" s="41"/>
    </row>
    <row r="44" spans="1:15" s="23" customFormat="1" ht="38.25" x14ac:dyDescent="0.2">
      <c r="A44" s="115" t="s">
        <v>634</v>
      </c>
      <c r="B44" s="116" t="s">
        <v>406</v>
      </c>
      <c r="C44" s="133" t="s">
        <v>41</v>
      </c>
      <c r="D44" s="133">
        <v>28</v>
      </c>
      <c r="E44" s="38"/>
      <c r="F44" s="39"/>
      <c r="G44" s="39"/>
      <c r="H44" s="39"/>
      <c r="I44" s="24"/>
      <c r="J44" s="40"/>
      <c r="K44" s="41"/>
      <c r="L44" s="41"/>
      <c r="M44" s="41"/>
      <c r="N44" s="41"/>
      <c r="O44" s="41"/>
    </row>
    <row r="45" spans="1:15" s="23" customFormat="1" ht="39" thickBot="1" x14ac:dyDescent="0.25">
      <c r="A45" s="115" t="s">
        <v>635</v>
      </c>
      <c r="B45" s="116" t="s">
        <v>407</v>
      </c>
      <c r="C45" s="133" t="s">
        <v>41</v>
      </c>
      <c r="D45" s="133">
        <v>14</v>
      </c>
      <c r="E45" s="38"/>
      <c r="F45" s="39"/>
      <c r="G45" s="39"/>
      <c r="H45" s="39"/>
      <c r="I45" s="24"/>
      <c r="J45" s="40"/>
      <c r="K45" s="41"/>
      <c r="L45" s="41"/>
      <c r="M45" s="41"/>
      <c r="N45" s="41"/>
      <c r="O45" s="41"/>
    </row>
    <row r="46" spans="1:15" s="23" customFormat="1" ht="15.75" thickBot="1" x14ac:dyDescent="0.3">
      <c r="A46" s="149" t="s">
        <v>409</v>
      </c>
      <c r="B46" s="150"/>
      <c r="C46" s="150"/>
      <c r="D46" s="151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</row>
    <row r="47" spans="1:15" s="23" customFormat="1" ht="13.5" thickBot="1" x14ac:dyDescent="0.3">
      <c r="A47" s="25"/>
      <c r="B47" s="146" t="s">
        <v>410</v>
      </c>
      <c r="C47" s="147"/>
      <c r="D47" s="148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</row>
    <row r="48" spans="1:15" s="125" customFormat="1" ht="51" x14ac:dyDescent="0.25">
      <c r="A48" s="115" t="s">
        <v>636</v>
      </c>
      <c r="B48" s="124" t="s">
        <v>433</v>
      </c>
      <c r="C48" s="123" t="s">
        <v>29</v>
      </c>
      <c r="D48" s="123">
        <v>25</v>
      </c>
      <c r="E48" s="119"/>
      <c r="F48" s="119"/>
      <c r="G48" s="119"/>
      <c r="H48" s="119"/>
      <c r="I48" s="119"/>
      <c r="J48" s="119"/>
      <c r="K48" s="119"/>
      <c r="L48" s="119"/>
      <c r="M48" s="119"/>
      <c r="N48" s="119"/>
      <c r="O48" s="119"/>
    </row>
    <row r="49" spans="1:15" s="125" customFormat="1" ht="51" x14ac:dyDescent="0.25">
      <c r="A49" s="115" t="s">
        <v>637</v>
      </c>
      <c r="B49" s="124" t="s">
        <v>411</v>
      </c>
      <c r="C49" s="123" t="s">
        <v>29</v>
      </c>
      <c r="D49" s="123">
        <v>29</v>
      </c>
      <c r="E49" s="119"/>
      <c r="F49" s="119"/>
      <c r="G49" s="119"/>
      <c r="H49" s="119"/>
      <c r="I49" s="119"/>
      <c r="J49" s="119"/>
      <c r="K49" s="119"/>
      <c r="L49" s="119"/>
      <c r="M49" s="119"/>
      <c r="N49" s="119"/>
      <c r="O49" s="119"/>
    </row>
    <row r="50" spans="1:15" s="125" customFormat="1" ht="12.75" x14ac:dyDescent="0.25">
      <c r="A50" s="115" t="s">
        <v>638</v>
      </c>
      <c r="B50" s="124" t="s">
        <v>412</v>
      </c>
      <c r="C50" s="123" t="s">
        <v>41</v>
      </c>
      <c r="D50" s="123">
        <v>38</v>
      </c>
      <c r="E50" s="119"/>
      <c r="F50" s="119"/>
      <c r="G50" s="119"/>
      <c r="H50" s="119"/>
      <c r="I50" s="119"/>
      <c r="J50" s="119"/>
      <c r="K50" s="119"/>
      <c r="L50" s="119"/>
      <c r="M50" s="119"/>
      <c r="N50" s="119"/>
      <c r="O50" s="119"/>
    </row>
    <row r="51" spans="1:15" s="125" customFormat="1" ht="12.75" x14ac:dyDescent="0.25">
      <c r="A51" s="115" t="s">
        <v>639</v>
      </c>
      <c r="B51" s="124" t="s">
        <v>413</v>
      </c>
      <c r="C51" s="123" t="s">
        <v>41</v>
      </c>
      <c r="D51" s="123">
        <v>13</v>
      </c>
      <c r="E51" s="119"/>
      <c r="F51" s="119"/>
      <c r="G51" s="119"/>
      <c r="H51" s="119"/>
      <c r="I51" s="119"/>
      <c r="J51" s="119"/>
      <c r="K51" s="119"/>
      <c r="L51" s="119"/>
      <c r="M51" s="119"/>
      <c r="N51" s="119"/>
      <c r="O51" s="119"/>
    </row>
    <row r="52" spans="1:15" s="125" customFormat="1" ht="38.25" x14ac:dyDescent="0.25">
      <c r="A52" s="115" t="s">
        <v>640</v>
      </c>
      <c r="B52" s="124" t="s">
        <v>695</v>
      </c>
      <c r="C52" s="123" t="s">
        <v>41</v>
      </c>
      <c r="D52" s="123">
        <v>2.4</v>
      </c>
      <c r="E52" s="119"/>
      <c r="F52" s="119"/>
      <c r="G52" s="119"/>
      <c r="H52" s="119"/>
      <c r="I52" s="119"/>
      <c r="J52" s="119"/>
      <c r="K52" s="119"/>
      <c r="L52" s="119"/>
      <c r="M52" s="119"/>
      <c r="N52" s="119"/>
      <c r="O52" s="119"/>
    </row>
    <row r="53" spans="1:15" s="125" customFormat="1" ht="39" thickBot="1" x14ac:dyDescent="0.3">
      <c r="A53" s="115" t="s">
        <v>1305</v>
      </c>
      <c r="B53" s="124" t="s">
        <v>414</v>
      </c>
      <c r="C53" s="123" t="s">
        <v>324</v>
      </c>
      <c r="D53" s="123">
        <v>6</v>
      </c>
      <c r="E53" s="119"/>
      <c r="F53" s="119"/>
      <c r="G53" s="119"/>
      <c r="H53" s="119"/>
      <c r="I53" s="119"/>
      <c r="J53" s="119"/>
      <c r="K53" s="119"/>
      <c r="L53" s="119"/>
      <c r="M53" s="119"/>
      <c r="N53" s="119"/>
      <c r="O53" s="119"/>
    </row>
    <row r="54" spans="1:15" s="23" customFormat="1" ht="13.5" thickBot="1" x14ac:dyDescent="0.3">
      <c r="A54" s="115"/>
      <c r="B54" s="146" t="s">
        <v>416</v>
      </c>
      <c r="C54" s="147"/>
      <c r="D54" s="148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</row>
    <row r="55" spans="1:15" s="125" customFormat="1" ht="39" thickBot="1" x14ac:dyDescent="0.3">
      <c r="A55" s="115" t="s">
        <v>641</v>
      </c>
      <c r="B55" s="124" t="s">
        <v>415</v>
      </c>
      <c r="C55" s="123" t="s">
        <v>29</v>
      </c>
      <c r="D55" s="123">
        <f>542</f>
        <v>542</v>
      </c>
      <c r="E55" s="119"/>
      <c r="F55" s="119"/>
      <c r="G55" s="119"/>
      <c r="H55" s="119"/>
      <c r="I55" s="119"/>
      <c r="J55" s="121"/>
      <c r="K55" s="121"/>
      <c r="L55" s="121"/>
      <c r="M55" s="121"/>
      <c r="N55" s="121"/>
      <c r="O55" s="121"/>
    </row>
    <row r="56" spans="1:15" s="23" customFormat="1" ht="15.75" thickBot="1" x14ac:dyDescent="0.3">
      <c r="A56" s="149" t="s">
        <v>417</v>
      </c>
      <c r="B56" s="150"/>
      <c r="C56" s="150"/>
      <c r="D56" s="151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</row>
    <row r="57" spans="1:15" s="125" customFormat="1" ht="25.5" x14ac:dyDescent="0.25">
      <c r="A57" s="115" t="s">
        <v>642</v>
      </c>
      <c r="B57" s="124" t="s">
        <v>418</v>
      </c>
      <c r="C57" s="123" t="s">
        <v>116</v>
      </c>
      <c r="D57" s="123">
        <v>523</v>
      </c>
      <c r="E57" s="119"/>
      <c r="F57" s="119"/>
      <c r="G57" s="119"/>
      <c r="H57" s="119"/>
      <c r="I57" s="119"/>
      <c r="J57" s="121"/>
      <c r="K57" s="121"/>
      <c r="L57" s="121"/>
      <c r="M57" s="121"/>
      <c r="N57" s="121"/>
      <c r="O57" s="121"/>
    </row>
    <row r="58" spans="1:15" s="125" customFormat="1" ht="51" x14ac:dyDescent="0.25">
      <c r="A58" s="115" t="s">
        <v>643</v>
      </c>
      <c r="B58" s="124" t="s">
        <v>419</v>
      </c>
      <c r="C58" s="123" t="s">
        <v>116</v>
      </c>
      <c r="D58" s="123">
        <v>783</v>
      </c>
      <c r="E58" s="119"/>
      <c r="F58" s="119"/>
      <c r="G58" s="119"/>
      <c r="H58" s="119"/>
      <c r="I58" s="119"/>
      <c r="J58" s="121"/>
      <c r="K58" s="121"/>
      <c r="L58" s="121"/>
      <c r="M58" s="121"/>
      <c r="N58" s="121"/>
      <c r="O58" s="121"/>
    </row>
    <row r="59" spans="1:15" s="125" customFormat="1" ht="39" thickBot="1" x14ac:dyDescent="0.3">
      <c r="A59" s="115" t="s">
        <v>644</v>
      </c>
      <c r="B59" s="124" t="s">
        <v>439</v>
      </c>
      <c r="C59" s="123" t="s">
        <v>324</v>
      </c>
      <c r="D59" s="123">
        <v>1</v>
      </c>
      <c r="E59" s="119"/>
      <c r="F59" s="119"/>
      <c r="G59" s="119"/>
      <c r="H59" s="119"/>
      <c r="I59" s="119"/>
      <c r="J59" s="121"/>
      <c r="K59" s="121"/>
      <c r="L59" s="121"/>
      <c r="M59" s="121"/>
      <c r="N59" s="121"/>
      <c r="O59" s="121"/>
    </row>
    <row r="60" spans="1:15" s="125" customFormat="1" ht="15.75" thickBot="1" x14ac:dyDescent="0.3">
      <c r="A60" s="149" t="s">
        <v>421</v>
      </c>
      <c r="B60" s="150"/>
      <c r="C60" s="150"/>
      <c r="D60" s="151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</row>
    <row r="61" spans="1:15" s="125" customFormat="1" ht="25.5" x14ac:dyDescent="0.25">
      <c r="A61" s="115" t="s">
        <v>645</v>
      </c>
      <c r="B61" s="124" t="s">
        <v>422</v>
      </c>
      <c r="C61" s="123" t="s">
        <v>35</v>
      </c>
      <c r="D61" s="123">
        <v>3</v>
      </c>
      <c r="E61" s="120"/>
      <c r="F61" s="120"/>
      <c r="G61" s="119"/>
      <c r="H61" s="119"/>
      <c r="I61" s="119"/>
      <c r="J61" s="121"/>
      <c r="K61" s="121"/>
      <c r="L61" s="121"/>
      <c r="M61" s="121"/>
      <c r="N61" s="121"/>
      <c r="O61" s="121"/>
    </row>
    <row r="62" spans="1:15" s="125" customFormat="1" ht="12.75" x14ac:dyDescent="0.25">
      <c r="A62" s="115" t="s">
        <v>646</v>
      </c>
      <c r="B62" s="124" t="s">
        <v>704</v>
      </c>
      <c r="C62" s="123" t="s">
        <v>35</v>
      </c>
      <c r="D62" s="123">
        <v>1</v>
      </c>
      <c r="E62" s="121"/>
      <c r="F62" s="119"/>
      <c r="G62" s="119"/>
      <c r="H62" s="120"/>
      <c r="I62" s="119"/>
      <c r="J62" s="121"/>
      <c r="K62" s="121"/>
      <c r="L62" s="121"/>
      <c r="M62" s="121"/>
      <c r="N62" s="121"/>
      <c r="O62" s="121"/>
    </row>
    <row r="63" spans="1:15" s="125" customFormat="1" ht="12.75" x14ac:dyDescent="0.25">
      <c r="A63" s="115" t="s">
        <v>709</v>
      </c>
      <c r="B63" s="124" t="s">
        <v>448</v>
      </c>
      <c r="C63" s="123" t="s">
        <v>35</v>
      </c>
      <c r="D63" s="123">
        <v>1</v>
      </c>
      <c r="E63" s="121"/>
      <c r="F63" s="119"/>
      <c r="G63" s="119"/>
      <c r="H63" s="120"/>
      <c r="I63" s="119"/>
      <c r="J63" s="121"/>
      <c r="K63" s="121"/>
      <c r="L63" s="121"/>
      <c r="M63" s="121"/>
      <c r="N63" s="121"/>
      <c r="O63" s="121"/>
    </row>
    <row r="64" spans="1:15" s="125" customFormat="1" ht="13.5" thickBot="1" x14ac:dyDescent="0.3">
      <c r="A64" s="115" t="s">
        <v>710</v>
      </c>
      <c r="B64" s="124" t="s">
        <v>449</v>
      </c>
      <c r="C64" s="123" t="s">
        <v>116</v>
      </c>
      <c r="D64" s="123">
        <v>1</v>
      </c>
      <c r="E64" s="121"/>
      <c r="F64" s="119"/>
      <c r="G64" s="119"/>
      <c r="H64" s="120"/>
      <c r="I64" s="119"/>
      <c r="J64" s="121"/>
      <c r="K64" s="121"/>
      <c r="L64" s="121"/>
      <c r="M64" s="121"/>
      <c r="N64" s="121"/>
      <c r="O64" s="121"/>
    </row>
    <row r="65" spans="1:16" s="23" customFormat="1" ht="15.75" thickBot="1" x14ac:dyDescent="0.3">
      <c r="A65" s="149" t="s">
        <v>425</v>
      </c>
      <c r="B65" s="150"/>
      <c r="C65" s="150"/>
      <c r="D65" s="151"/>
      <c r="E65" s="24"/>
      <c r="F65" s="24"/>
      <c r="G65" s="24"/>
      <c r="H65" s="24"/>
      <c r="I65" s="24"/>
      <c r="J65" s="24"/>
      <c r="K65" s="24"/>
      <c r="L65" s="24"/>
      <c r="M65" s="24"/>
      <c r="N65" s="24"/>
      <c r="O65" s="24"/>
    </row>
    <row r="66" spans="1:16" s="125" customFormat="1" ht="25.5" x14ac:dyDescent="0.25">
      <c r="A66" s="115" t="s">
        <v>1306</v>
      </c>
      <c r="B66" s="124" t="s">
        <v>426</v>
      </c>
      <c r="C66" s="123" t="s">
        <v>324</v>
      </c>
      <c r="D66" s="123">
        <v>10</v>
      </c>
      <c r="E66" s="119"/>
      <c r="F66" s="119"/>
      <c r="G66" s="119"/>
      <c r="H66" s="119"/>
      <c r="I66" s="119"/>
      <c r="J66" s="121"/>
      <c r="K66" s="121"/>
      <c r="L66" s="121"/>
      <c r="M66" s="121"/>
      <c r="N66" s="121"/>
      <c r="O66" s="121"/>
    </row>
    <row r="67" spans="1:16" ht="15.75" thickBot="1" x14ac:dyDescent="0.3">
      <c r="A67" s="64"/>
      <c r="B67" s="65"/>
      <c r="C67" s="66"/>
      <c r="D67" s="67"/>
      <c r="E67" s="68"/>
      <c r="F67" s="68"/>
      <c r="G67" s="68"/>
      <c r="H67" s="68"/>
      <c r="I67" s="68"/>
      <c r="J67" s="68"/>
      <c r="K67" s="68"/>
      <c r="L67" s="68"/>
      <c r="M67" s="68"/>
      <c r="N67" s="68"/>
      <c r="O67" s="68"/>
    </row>
    <row r="68" spans="1:16" s="69" customFormat="1" ht="13.5" thickTop="1" x14ac:dyDescent="0.2">
      <c r="B68" s="70" t="s">
        <v>126</v>
      </c>
      <c r="C68" s="71"/>
      <c r="D68" s="72"/>
      <c r="E68" s="73"/>
      <c r="F68" s="73"/>
      <c r="G68" s="73"/>
      <c r="H68" s="73"/>
      <c r="I68" s="73"/>
      <c r="J68" s="73"/>
      <c r="K68" s="74">
        <f>SUM(K13:K58)</f>
        <v>0</v>
      </c>
      <c r="L68" s="74">
        <f>SUM(L13:L67)</f>
        <v>0</v>
      </c>
      <c r="M68" s="74">
        <f>SUM(M13:M67)</f>
        <v>0</v>
      </c>
      <c r="N68" s="74">
        <f>SUM(N13:N67)</f>
        <v>0</v>
      </c>
      <c r="O68" s="74">
        <f>SUM(O13:O67)</f>
        <v>0</v>
      </c>
      <c r="P68" s="75"/>
    </row>
    <row r="69" spans="1:16" ht="26.25" x14ac:dyDescent="0.25">
      <c r="B69" s="76" t="s">
        <v>127</v>
      </c>
      <c r="C69" s="77">
        <v>0</v>
      </c>
      <c r="D69" s="78"/>
      <c r="E69" s="79"/>
      <c r="F69" s="79"/>
      <c r="G69" s="79"/>
      <c r="H69" s="79"/>
      <c r="I69" s="79"/>
      <c r="J69" s="79"/>
      <c r="K69" s="79"/>
      <c r="L69" s="79"/>
      <c r="M69" s="80">
        <f>M68*C69</f>
        <v>0</v>
      </c>
      <c r="N69" s="79"/>
      <c r="O69" s="134">
        <f>M69</f>
        <v>0</v>
      </c>
    </row>
    <row r="70" spans="1:16" s="69" customFormat="1" ht="12.75" x14ac:dyDescent="0.2">
      <c r="B70" s="81" t="s">
        <v>126</v>
      </c>
      <c r="C70" s="82"/>
      <c r="D70" s="83"/>
      <c r="E70" s="84"/>
      <c r="F70" s="84"/>
      <c r="G70" s="84"/>
      <c r="H70" s="84"/>
      <c r="I70" s="84"/>
      <c r="J70" s="84"/>
      <c r="K70" s="30">
        <f>SUM(K68:K69)</f>
        <v>0</v>
      </c>
      <c r="L70" s="30">
        <f>SUM(L68:L69)</f>
        <v>0</v>
      </c>
      <c r="M70" s="30">
        <f>SUM(M68:M69)</f>
        <v>0</v>
      </c>
      <c r="N70" s="30">
        <f>SUM(N68:N69)</f>
        <v>0</v>
      </c>
      <c r="O70" s="30">
        <f>SUM(O68:O69)</f>
        <v>0</v>
      </c>
    </row>
    <row r="71" spans="1:16" x14ac:dyDescent="0.25">
      <c r="A71" s="89" t="s">
        <v>128</v>
      </c>
      <c r="B71" s="90"/>
      <c r="C71" s="90"/>
      <c r="D71" s="91"/>
    </row>
    <row r="72" spans="1:16" x14ac:dyDescent="0.25">
      <c r="A72" s="105" t="s">
        <v>129</v>
      </c>
      <c r="B72" s="8"/>
      <c r="C72" s="106"/>
      <c r="D72" s="107"/>
    </row>
    <row r="73" spans="1:16" x14ac:dyDescent="0.25">
      <c r="A73" s="105" t="s">
        <v>130</v>
      </c>
      <c r="B73" s="8"/>
      <c r="C73" s="106"/>
      <c r="D73" s="107"/>
    </row>
    <row r="74" spans="1:16" x14ac:dyDescent="0.25">
      <c r="A74" s="105" t="s">
        <v>131</v>
      </c>
      <c r="B74" s="8"/>
      <c r="C74" s="106"/>
      <c r="D74" s="107"/>
    </row>
    <row r="75" spans="1:16" x14ac:dyDescent="0.25">
      <c r="A75" s="105" t="s">
        <v>132</v>
      </c>
      <c r="B75" s="8"/>
      <c r="C75" s="106"/>
      <c r="D75" s="107"/>
    </row>
    <row r="76" spans="1:16" x14ac:dyDescent="0.25">
      <c r="A76" s="105" t="s">
        <v>133</v>
      </c>
      <c r="B76" s="8"/>
      <c r="C76" s="106"/>
      <c r="D76" s="107"/>
    </row>
    <row r="77" spans="1:16" x14ac:dyDescent="0.25">
      <c r="A77" s="105" t="s">
        <v>134</v>
      </c>
      <c r="B77" s="8"/>
      <c r="C77" s="106"/>
      <c r="D77" s="107"/>
    </row>
    <row r="78" spans="1:16" x14ac:dyDescent="0.25">
      <c r="A78" s="105" t="s">
        <v>135</v>
      </c>
      <c r="B78" s="8"/>
      <c r="C78" s="106"/>
      <c r="D78" s="107"/>
    </row>
    <row r="79" spans="1:16" x14ac:dyDescent="0.25">
      <c r="A79" s="105" t="s">
        <v>136</v>
      </c>
      <c r="B79" s="8"/>
      <c r="C79" s="106"/>
      <c r="D79" s="107"/>
    </row>
    <row r="80" spans="1:16" x14ac:dyDescent="0.25">
      <c r="A80" s="105" t="s">
        <v>137</v>
      </c>
      <c r="B80" s="8"/>
      <c r="C80" s="106"/>
      <c r="D80" s="107"/>
    </row>
    <row r="81" spans="1:5" x14ac:dyDescent="0.25">
      <c r="A81" s="162" t="s">
        <v>179</v>
      </c>
      <c r="B81" s="162"/>
      <c r="C81" s="162"/>
      <c r="D81" s="162"/>
    </row>
    <row r="82" spans="1:5" x14ac:dyDescent="0.25">
      <c r="A82" s="108" t="s">
        <v>180</v>
      </c>
      <c r="B82" s="109"/>
      <c r="C82" s="110"/>
      <c r="D82" s="111"/>
    </row>
    <row r="83" spans="1:5" ht="25.5" customHeight="1" x14ac:dyDescent="0.25">
      <c r="A83" s="3" t="s">
        <v>138</v>
      </c>
      <c r="C83" s="160" t="str">
        <f>'[1]Būvnieka koptāme'!$D$26</f>
        <v>Jānis Jirjens</v>
      </c>
      <c r="D83" s="160"/>
    </row>
    <row r="84" spans="1:5" x14ac:dyDescent="0.25">
      <c r="A84" s="3"/>
      <c r="C84" s="3"/>
    </row>
    <row r="85" spans="1:5" x14ac:dyDescent="0.25">
      <c r="A85" s="3" t="s">
        <v>139</v>
      </c>
      <c r="C85" s="161" t="str">
        <f>'LT15; CD, Sporta iela '!C90:D90</f>
        <v>I.Šahno</v>
      </c>
      <c r="D85" s="161"/>
    </row>
    <row r="86" spans="1:5" x14ac:dyDescent="0.25">
      <c r="A86" s="3"/>
      <c r="C86" s="161" t="str">
        <f>'LT15; CD, Sporta iela '!C91:E91</f>
        <v>20-6886</v>
      </c>
      <c r="D86" s="161"/>
      <c r="E86" s="161"/>
    </row>
    <row r="88" spans="1:5" x14ac:dyDescent="0.25">
      <c r="D88" s="1">
        <f>D33</f>
        <v>667</v>
      </c>
    </row>
    <row r="89" spans="1:5" x14ac:dyDescent="0.25">
      <c r="D89" s="1">
        <f>D38</f>
        <v>75</v>
      </c>
    </row>
  </sheetData>
  <mergeCells count="26">
    <mergeCell ref="B47:D47"/>
    <mergeCell ref="B54:D54"/>
    <mergeCell ref="C86:E86"/>
    <mergeCell ref="A56:D56"/>
    <mergeCell ref="A65:D65"/>
    <mergeCell ref="A81:D81"/>
    <mergeCell ref="C83:D83"/>
    <mergeCell ref="C85:D85"/>
    <mergeCell ref="A60:D60"/>
    <mergeCell ref="A31:D31"/>
    <mergeCell ref="B32:D32"/>
    <mergeCell ref="B37:D37"/>
    <mergeCell ref="B42:D42"/>
    <mergeCell ref="A46:D46"/>
    <mergeCell ref="A13:D13"/>
    <mergeCell ref="B14:D14"/>
    <mergeCell ref="B20:D20"/>
    <mergeCell ref="A27:D27"/>
    <mergeCell ref="B4:D5"/>
    <mergeCell ref="M9:N9"/>
    <mergeCell ref="A10:A11"/>
    <mergeCell ref="B10:B11"/>
    <mergeCell ref="C10:C11"/>
    <mergeCell ref="D10:D11"/>
    <mergeCell ref="E10:J10"/>
    <mergeCell ref="K10:O10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headerFooter>
    <oddHeader>&amp;A</oddHeader>
    <oddFooter>&amp;CLapa &amp;P no &amp;N</oddFooter>
  </headerFooter>
  <rowBreaks count="1" manualBreakCount="1">
    <brk id="64" max="1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101"/>
  <sheetViews>
    <sheetView showZeros="0" view="pageBreakPreview" topLeftCell="A73" zoomScaleNormal="100" zoomScaleSheetLayoutView="100" workbookViewId="0">
      <selection activeCell="B24" sqref="B24:D24"/>
    </sheetView>
  </sheetViews>
  <sheetFormatPr defaultRowHeight="15" outlineLevelRow="1" outlineLevelCol="1" x14ac:dyDescent="0.25"/>
  <cols>
    <col min="1" max="1" width="16.85546875" customWidth="1"/>
    <col min="2" max="2" width="40.42578125" customWidth="1"/>
    <col min="3" max="3" width="7.28515625" customWidth="1"/>
    <col min="4" max="4" width="8.7109375" style="1" customWidth="1"/>
    <col min="5" max="5" width="8" hidden="1" customWidth="1" outlineLevel="1"/>
    <col min="6" max="6" width="6.140625" hidden="1" customWidth="1" outlineLevel="1"/>
    <col min="7" max="7" width="8" hidden="1" customWidth="1" outlineLevel="1"/>
    <col min="8" max="8" width="9.42578125" hidden="1" customWidth="1" outlineLevel="1"/>
    <col min="9" max="9" width="8.42578125" hidden="1" customWidth="1" outlineLevel="1"/>
    <col min="10" max="10" width="9.5703125" hidden="1" customWidth="1" outlineLevel="1"/>
    <col min="11" max="11" width="9.28515625" hidden="1" customWidth="1" outlineLevel="1"/>
    <col min="12" max="12" width="10.28515625" hidden="1" customWidth="1" outlineLevel="1"/>
    <col min="13" max="13" width="11" hidden="1" customWidth="1" outlineLevel="1"/>
    <col min="14" max="14" width="9.28515625" hidden="1" customWidth="1" outlineLevel="1"/>
    <col min="15" max="15" width="10.28515625" hidden="1" customWidth="1" outlineLevel="1"/>
    <col min="16" max="16" width="10.28515625" bestFit="1" customWidth="1" collapsed="1"/>
  </cols>
  <sheetData>
    <row r="1" spans="1:15" outlineLevel="1" x14ac:dyDescent="0.25">
      <c r="A1" s="1"/>
      <c r="B1" s="1"/>
      <c r="C1" s="1"/>
      <c r="E1" s="1"/>
      <c r="F1" s="1">
        <v>3.8</v>
      </c>
      <c r="G1" s="1"/>
      <c r="H1" s="1"/>
      <c r="I1" s="2">
        <v>0.08</v>
      </c>
      <c r="J1" s="1"/>
      <c r="K1" s="1"/>
      <c r="L1" s="1"/>
      <c r="M1" s="1"/>
      <c r="N1" s="1"/>
      <c r="O1" s="1"/>
    </row>
    <row r="2" spans="1:15" s="3" customFormat="1" ht="15.75" thickBot="1" x14ac:dyDescent="0.3">
      <c r="A2" s="97"/>
      <c r="B2" s="94" t="s">
        <v>182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1:15" s="3" customFormat="1" ht="15.75" customHeight="1" thickTop="1" x14ac:dyDescent="0.25">
      <c r="B3" s="96" t="s">
        <v>207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15" s="3" customFormat="1" ht="12.75" x14ac:dyDescent="0.2">
      <c r="A4" s="92" t="s">
        <v>0</v>
      </c>
      <c r="B4" s="163" t="s">
        <v>176</v>
      </c>
      <c r="C4" s="163"/>
      <c r="D4" s="163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s="3" customFormat="1" ht="25.5" customHeight="1" x14ac:dyDescent="0.2">
      <c r="B5" s="163"/>
      <c r="C5" s="163"/>
      <c r="D5" s="163"/>
      <c r="E5" s="6"/>
      <c r="F5" s="6"/>
      <c r="G5" s="6"/>
      <c r="H5" s="6"/>
      <c r="I5" s="6"/>
      <c r="J5" s="6"/>
      <c r="K5" s="6"/>
      <c r="L5" s="6"/>
      <c r="M5" s="7"/>
      <c r="N5" s="7"/>
      <c r="O5" s="7"/>
    </row>
    <row r="6" spans="1:15" s="3" customFormat="1" ht="12.75" x14ac:dyDescent="0.2">
      <c r="A6" s="92" t="s">
        <v>1</v>
      </c>
      <c r="B6" s="6" t="s">
        <v>177</v>
      </c>
      <c r="C6" s="11"/>
      <c r="D6" s="12"/>
      <c r="E6" s="93" t="s">
        <v>4</v>
      </c>
      <c r="H6" s="14">
        <f>O84</f>
        <v>0</v>
      </c>
      <c r="I6" s="13" t="s">
        <v>140</v>
      </c>
      <c r="L6" s="10"/>
      <c r="M6" s="10"/>
      <c r="N6" s="10"/>
      <c r="O6" s="10"/>
    </row>
    <row r="7" spans="1:15" s="3" customFormat="1" ht="12.75" x14ac:dyDescent="0.2">
      <c r="A7" s="92" t="s">
        <v>2</v>
      </c>
      <c r="B7" s="6" t="s">
        <v>178</v>
      </c>
      <c r="C7" s="11"/>
      <c r="D7" s="12"/>
      <c r="E7" s="7" t="s">
        <v>5</v>
      </c>
      <c r="F7" s="7"/>
      <c r="G7" s="7"/>
      <c r="H7" s="5"/>
      <c r="I7" s="5"/>
      <c r="J7" s="5"/>
      <c r="M7" s="10"/>
      <c r="N7" s="10"/>
      <c r="O7" s="10"/>
    </row>
    <row r="8" spans="1:15" s="3" customFormat="1" ht="12.75" x14ac:dyDescent="0.2">
      <c r="A8" s="92" t="s">
        <v>3</v>
      </c>
      <c r="B8" s="6" t="s">
        <v>174</v>
      </c>
      <c r="C8" s="11"/>
      <c r="D8" s="12"/>
      <c r="E8" s="10"/>
      <c r="F8" s="10"/>
      <c r="G8" s="10"/>
      <c r="H8" s="9"/>
      <c r="I8" s="10"/>
      <c r="J8" s="10"/>
      <c r="K8" s="10"/>
      <c r="L8" s="10"/>
      <c r="M8" s="10"/>
      <c r="N8" s="10"/>
      <c r="O8" s="10"/>
    </row>
    <row r="9" spans="1:15" s="3" customFormat="1" ht="13.5" thickBot="1" x14ac:dyDescent="0.25">
      <c r="A9" s="6"/>
      <c r="B9" s="7"/>
      <c r="C9" s="7"/>
      <c r="D9" s="15"/>
      <c r="E9" s="7"/>
      <c r="F9" s="7"/>
      <c r="G9" s="7"/>
      <c r="H9" s="16"/>
      <c r="I9" s="13"/>
      <c r="J9" s="14"/>
      <c r="K9" s="13"/>
      <c r="M9" s="152"/>
      <c r="N9" s="152"/>
      <c r="O9" s="13"/>
    </row>
    <row r="10" spans="1:15" s="3" customFormat="1" ht="18.75" customHeight="1" x14ac:dyDescent="0.25">
      <c r="A10" s="153" t="s">
        <v>6</v>
      </c>
      <c r="B10" s="155" t="s">
        <v>7</v>
      </c>
      <c r="C10" s="157" t="s">
        <v>8</v>
      </c>
      <c r="D10" s="157" t="s">
        <v>9</v>
      </c>
      <c r="E10" s="155" t="s">
        <v>10</v>
      </c>
      <c r="F10" s="155"/>
      <c r="G10" s="155"/>
      <c r="H10" s="155"/>
      <c r="I10" s="155"/>
      <c r="J10" s="155"/>
      <c r="K10" s="155" t="s">
        <v>11</v>
      </c>
      <c r="L10" s="155" t="s">
        <v>11</v>
      </c>
      <c r="M10" s="155"/>
      <c r="N10" s="155"/>
      <c r="O10" s="159"/>
    </row>
    <row r="11" spans="1:15" s="3" customFormat="1" ht="88.5" customHeight="1" thickBot="1" x14ac:dyDescent="0.3">
      <c r="A11" s="154"/>
      <c r="B11" s="156"/>
      <c r="C11" s="158"/>
      <c r="D11" s="158"/>
      <c r="E11" s="17" t="s">
        <v>12</v>
      </c>
      <c r="F11" s="17" t="s">
        <v>13</v>
      </c>
      <c r="G11" s="17" t="s">
        <v>14</v>
      </c>
      <c r="H11" s="18" t="s">
        <v>15</v>
      </c>
      <c r="I11" s="17" t="s">
        <v>16</v>
      </c>
      <c r="J11" s="17" t="s">
        <v>17</v>
      </c>
      <c r="K11" s="17" t="s">
        <v>18</v>
      </c>
      <c r="L11" s="17" t="s">
        <v>19</v>
      </c>
      <c r="M11" s="17" t="s">
        <v>20</v>
      </c>
      <c r="N11" s="17" t="s">
        <v>16</v>
      </c>
      <c r="O11" s="19" t="s">
        <v>21</v>
      </c>
    </row>
    <row r="12" spans="1:15" s="23" customFormat="1" ht="15" customHeight="1" thickBot="1" x14ac:dyDescent="0.3">
      <c r="A12" s="20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21">
        <v>10</v>
      </c>
      <c r="K12" s="21">
        <v>11</v>
      </c>
      <c r="L12" s="21">
        <v>12</v>
      </c>
      <c r="M12" s="21">
        <v>13</v>
      </c>
      <c r="N12" s="21">
        <v>14</v>
      </c>
      <c r="O12" s="22">
        <v>15</v>
      </c>
    </row>
    <row r="13" spans="1:15" s="23" customFormat="1" ht="15.75" thickBot="1" x14ac:dyDescent="0.3">
      <c r="A13" s="149" t="s">
        <v>22</v>
      </c>
      <c r="B13" s="150"/>
      <c r="C13" s="150"/>
      <c r="D13" s="151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s="23" customFormat="1" ht="13.5" thickBot="1" x14ac:dyDescent="0.3">
      <c r="A14" s="25"/>
      <c r="B14" s="146" t="s">
        <v>23</v>
      </c>
      <c r="C14" s="147"/>
      <c r="D14" s="148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</row>
    <row r="15" spans="1:15" s="23" customFormat="1" ht="12.75" x14ac:dyDescent="0.2">
      <c r="A15" s="25" t="s">
        <v>1161</v>
      </c>
      <c r="B15" s="26" t="s">
        <v>25</v>
      </c>
      <c r="C15" s="27" t="s">
        <v>26</v>
      </c>
      <c r="D15" s="28" t="s">
        <v>142</v>
      </c>
      <c r="E15" s="29"/>
      <c r="F15" s="24"/>
      <c r="G15" s="29"/>
      <c r="H15" s="30"/>
      <c r="I15" s="24"/>
      <c r="J15" s="24"/>
      <c r="K15" s="24"/>
      <c r="L15" s="24"/>
      <c r="M15" s="24"/>
      <c r="N15" s="24"/>
      <c r="O15" s="24"/>
    </row>
    <row r="16" spans="1:15" s="23" customFormat="1" ht="25.5" x14ac:dyDescent="0.2">
      <c r="A16" s="25" t="s">
        <v>1060</v>
      </c>
      <c r="B16" s="26" t="s">
        <v>28</v>
      </c>
      <c r="C16" s="27" t="s">
        <v>29</v>
      </c>
      <c r="D16" s="28" t="s">
        <v>183</v>
      </c>
      <c r="E16" s="31"/>
      <c r="F16" s="24"/>
      <c r="G16" s="31"/>
      <c r="H16" s="31"/>
      <c r="I16" s="31"/>
      <c r="J16" s="24"/>
      <c r="K16" s="24"/>
      <c r="L16" s="24"/>
      <c r="M16" s="24"/>
      <c r="N16" s="24"/>
      <c r="O16" s="24"/>
    </row>
    <row r="17" spans="1:15" s="23" customFormat="1" ht="38.25" x14ac:dyDescent="0.2">
      <c r="A17" s="25" t="s">
        <v>1061</v>
      </c>
      <c r="B17" s="44" t="s">
        <v>45</v>
      </c>
      <c r="C17" s="27" t="s">
        <v>36</v>
      </c>
      <c r="D17" s="28" t="s">
        <v>184</v>
      </c>
      <c r="E17" s="29"/>
      <c r="F17" s="24"/>
      <c r="G17" s="24"/>
      <c r="H17" s="29"/>
      <c r="I17" s="24"/>
      <c r="J17" s="24"/>
      <c r="K17" s="24"/>
      <c r="L17" s="24"/>
      <c r="M17" s="24"/>
      <c r="N17" s="24"/>
      <c r="O17" s="24"/>
    </row>
    <row r="18" spans="1:15" s="23" customFormat="1" ht="13.5" thickBot="1" x14ac:dyDescent="0.25">
      <c r="A18" s="25" t="s">
        <v>1062</v>
      </c>
      <c r="B18" s="26" t="s">
        <v>31</v>
      </c>
      <c r="C18" s="27" t="s">
        <v>26</v>
      </c>
      <c r="D18" s="28" t="s">
        <v>142</v>
      </c>
      <c r="E18" s="24"/>
      <c r="F18" s="24"/>
      <c r="G18" s="29"/>
      <c r="H18" s="30"/>
      <c r="I18" s="24"/>
      <c r="J18" s="24"/>
      <c r="K18" s="24"/>
      <c r="L18" s="24"/>
      <c r="M18" s="24"/>
      <c r="N18" s="24"/>
      <c r="O18" s="24"/>
    </row>
    <row r="19" spans="1:15" s="23" customFormat="1" ht="13.5" thickBot="1" x14ac:dyDescent="0.3">
      <c r="A19" s="25"/>
      <c r="B19" s="146" t="s">
        <v>32</v>
      </c>
      <c r="C19" s="147"/>
      <c r="D19" s="148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1:15" s="23" customFormat="1" ht="63.75" x14ac:dyDescent="0.2">
      <c r="A20" s="25" t="s">
        <v>1063</v>
      </c>
      <c r="B20" s="26" t="s">
        <v>34</v>
      </c>
      <c r="C20" s="27" t="s">
        <v>35</v>
      </c>
      <c r="D20" s="28" t="s">
        <v>171</v>
      </c>
      <c r="E20" s="29"/>
      <c r="F20" s="24"/>
      <c r="G20" s="24"/>
      <c r="H20" s="29"/>
      <c r="I20" s="24"/>
      <c r="J20" s="24"/>
      <c r="K20" s="24"/>
      <c r="L20" s="24"/>
      <c r="M20" s="24"/>
      <c r="N20" s="24"/>
      <c r="O20" s="24"/>
    </row>
    <row r="21" spans="1:15" s="23" customFormat="1" ht="12.75" x14ac:dyDescent="0.2">
      <c r="A21" s="25" t="s">
        <v>1064</v>
      </c>
      <c r="B21" s="26" t="s">
        <v>38</v>
      </c>
      <c r="C21" s="27" t="s">
        <v>29</v>
      </c>
      <c r="D21" s="28" t="s">
        <v>185</v>
      </c>
      <c r="E21" s="24"/>
      <c r="F21" s="24"/>
      <c r="G21" s="29"/>
      <c r="H21" s="30"/>
      <c r="I21" s="24"/>
      <c r="J21" s="24"/>
      <c r="K21" s="24"/>
      <c r="L21" s="24"/>
      <c r="M21" s="24"/>
      <c r="N21" s="24"/>
      <c r="O21" s="24"/>
    </row>
    <row r="22" spans="1:15" s="23" customFormat="1" ht="26.25" thickBot="1" x14ac:dyDescent="0.25">
      <c r="A22" s="25" t="s">
        <v>1065</v>
      </c>
      <c r="B22" s="36" t="s">
        <v>40</v>
      </c>
      <c r="C22" s="37" t="s">
        <v>41</v>
      </c>
      <c r="D22" s="37">
        <v>10</v>
      </c>
      <c r="E22" s="38"/>
      <c r="F22" s="39"/>
      <c r="G22" s="39"/>
      <c r="H22" s="39"/>
      <c r="I22" s="39"/>
      <c r="J22" s="40"/>
      <c r="K22" s="41"/>
      <c r="L22" s="41"/>
      <c r="M22" s="41"/>
      <c r="N22" s="41"/>
      <c r="O22" s="41"/>
    </row>
    <row r="23" spans="1:15" s="23" customFormat="1" ht="15.75" thickBot="1" x14ac:dyDescent="0.3">
      <c r="A23" s="149" t="s">
        <v>42</v>
      </c>
      <c r="B23" s="150"/>
      <c r="C23" s="150"/>
      <c r="D23" s="151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spans="1:15" s="23" customFormat="1" ht="28.5" customHeight="1" thickBot="1" x14ac:dyDescent="0.3">
      <c r="A24" s="25"/>
      <c r="B24" s="146" t="s">
        <v>44</v>
      </c>
      <c r="C24" s="147"/>
      <c r="D24" s="148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spans="1:15" s="23" customFormat="1" ht="38.25" x14ac:dyDescent="0.2">
      <c r="A25" s="25" t="s">
        <v>1066</v>
      </c>
      <c r="B25" s="44" t="s">
        <v>45</v>
      </c>
      <c r="C25" s="27" t="s">
        <v>36</v>
      </c>
      <c r="D25" s="28" t="s">
        <v>90</v>
      </c>
      <c r="E25" s="29"/>
      <c r="F25" s="24"/>
      <c r="G25" s="24"/>
      <c r="H25" s="29"/>
      <c r="I25" s="24"/>
      <c r="J25" s="24"/>
      <c r="K25" s="24"/>
      <c r="L25" s="24"/>
      <c r="M25" s="24"/>
      <c r="N25" s="24"/>
      <c r="O25" s="24"/>
    </row>
    <row r="26" spans="1:15" s="23" customFormat="1" ht="25.5" x14ac:dyDescent="0.2">
      <c r="A26" s="25" t="s">
        <v>1067</v>
      </c>
      <c r="B26" s="26" t="s">
        <v>186</v>
      </c>
      <c r="C26" s="27" t="s">
        <v>29</v>
      </c>
      <c r="D26" s="99">
        <v>164</v>
      </c>
      <c r="E26" s="29"/>
      <c r="F26" s="24"/>
      <c r="G26" s="29"/>
      <c r="H26" s="29"/>
      <c r="I26" s="29"/>
      <c r="J26" s="24"/>
      <c r="K26" s="24"/>
      <c r="L26" s="24"/>
      <c r="M26" s="24"/>
      <c r="N26" s="24"/>
      <c r="O26" s="24"/>
    </row>
    <row r="27" spans="1:15" s="23" customFormat="1" ht="25.5" x14ac:dyDescent="0.2">
      <c r="A27" s="25" t="s">
        <v>1068</v>
      </c>
      <c r="B27" s="26" t="s">
        <v>187</v>
      </c>
      <c r="C27" s="27" t="s">
        <v>29</v>
      </c>
      <c r="D27" s="28" t="s">
        <v>144</v>
      </c>
      <c r="E27" s="29"/>
      <c r="F27" s="24"/>
      <c r="G27" s="29"/>
      <c r="H27" s="29"/>
      <c r="I27" s="29"/>
      <c r="J27" s="24"/>
      <c r="K27" s="24"/>
      <c r="L27" s="24"/>
      <c r="M27" s="24"/>
      <c r="N27" s="24"/>
      <c r="O27" s="24"/>
    </row>
    <row r="28" spans="1:15" s="23" customFormat="1" ht="26.25" thickBot="1" x14ac:dyDescent="0.25">
      <c r="A28" s="25" t="s">
        <v>1069</v>
      </c>
      <c r="B28" s="26" t="s">
        <v>147</v>
      </c>
      <c r="C28" s="27" t="s">
        <v>47</v>
      </c>
      <c r="D28" s="28" t="s">
        <v>142</v>
      </c>
      <c r="E28" s="29"/>
      <c r="F28" s="24"/>
      <c r="G28" s="24"/>
      <c r="H28" s="29"/>
      <c r="I28" s="24"/>
      <c r="J28" s="24"/>
      <c r="K28" s="24"/>
      <c r="L28" s="24"/>
      <c r="M28" s="24"/>
      <c r="N28" s="24"/>
      <c r="O28" s="24"/>
    </row>
    <row r="29" spans="1:15" s="23" customFormat="1" ht="15.75" thickBot="1" x14ac:dyDescent="0.3">
      <c r="A29" s="149" t="s">
        <v>50</v>
      </c>
      <c r="B29" s="150"/>
      <c r="C29" s="150"/>
      <c r="D29" s="151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 s="23" customFormat="1" ht="13.5" thickBot="1" x14ac:dyDescent="0.3">
      <c r="A30" s="25"/>
      <c r="B30" s="146" t="s">
        <v>51</v>
      </c>
      <c r="C30" s="147"/>
      <c r="D30" s="148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 s="23" customFormat="1" ht="25.5" x14ac:dyDescent="0.2">
      <c r="A31" s="25" t="s">
        <v>1070</v>
      </c>
      <c r="B31" s="63" t="s">
        <v>150</v>
      </c>
      <c r="C31" s="100" t="s">
        <v>29</v>
      </c>
      <c r="D31" s="46">
        <v>167.5</v>
      </c>
      <c r="E31" s="29"/>
      <c r="F31" s="24"/>
      <c r="G31" s="29"/>
      <c r="H31" s="29"/>
      <c r="I31" s="24"/>
      <c r="J31" s="24"/>
      <c r="K31" s="24"/>
      <c r="L31" s="24"/>
      <c r="M31" s="24"/>
      <c r="N31" s="24"/>
      <c r="O31" s="24"/>
    </row>
    <row r="32" spans="1:15" s="23" customFormat="1" ht="25.5" x14ac:dyDescent="0.2">
      <c r="A32" s="25" t="s">
        <v>1071</v>
      </c>
      <c r="B32" s="63" t="s">
        <v>148</v>
      </c>
      <c r="C32" s="100" t="s">
        <v>149</v>
      </c>
      <c r="D32" s="46">
        <f>ROUND(D31*5/10,2)</f>
        <v>83.75</v>
      </c>
      <c r="E32" s="29"/>
      <c r="F32" s="24"/>
      <c r="G32" s="29"/>
      <c r="H32" s="29"/>
      <c r="I32" s="24"/>
      <c r="J32" s="24"/>
      <c r="K32" s="24"/>
      <c r="L32" s="24"/>
      <c r="M32" s="24"/>
      <c r="N32" s="24"/>
      <c r="O32" s="24"/>
    </row>
    <row r="33" spans="1:15" s="23" customFormat="1" ht="38.25" x14ac:dyDescent="0.2">
      <c r="A33" s="25" t="s">
        <v>1072</v>
      </c>
      <c r="B33" s="26" t="s">
        <v>188</v>
      </c>
      <c r="C33" s="26" t="s">
        <v>43</v>
      </c>
      <c r="D33" s="28" t="s">
        <v>189</v>
      </c>
      <c r="E33" s="29"/>
      <c r="F33" s="24"/>
      <c r="G33" s="29"/>
      <c r="H33" s="29"/>
      <c r="I33" s="29"/>
      <c r="J33" s="24"/>
      <c r="K33" s="24"/>
      <c r="L33" s="24"/>
      <c r="M33" s="24"/>
      <c r="N33" s="24"/>
      <c r="O33" s="24"/>
    </row>
    <row r="34" spans="1:15" s="23" customFormat="1" ht="12.75" x14ac:dyDescent="0.2">
      <c r="A34" s="25" t="s">
        <v>1073</v>
      </c>
      <c r="B34" s="32" t="s">
        <v>56</v>
      </c>
      <c r="C34" s="33" t="s">
        <v>37</v>
      </c>
      <c r="D34" s="50" t="s">
        <v>190</v>
      </c>
      <c r="E34" s="34"/>
      <c r="F34" s="35"/>
      <c r="G34" s="34"/>
      <c r="H34" s="34"/>
      <c r="I34" s="24"/>
      <c r="J34" s="35"/>
      <c r="K34" s="35"/>
      <c r="L34" s="35"/>
      <c r="M34" s="35"/>
      <c r="N34" s="35"/>
      <c r="O34" s="35"/>
    </row>
    <row r="35" spans="1:15" s="23" customFormat="1" ht="12.75" x14ac:dyDescent="0.2">
      <c r="A35" s="25" t="s">
        <v>1074</v>
      </c>
      <c r="B35" s="26" t="s">
        <v>58</v>
      </c>
      <c r="C35" s="45" t="s">
        <v>29</v>
      </c>
      <c r="D35" s="51" t="s">
        <v>183</v>
      </c>
      <c r="E35" s="29"/>
      <c r="F35" s="24"/>
      <c r="G35" s="29"/>
      <c r="H35" s="29"/>
      <c r="I35" s="29"/>
      <c r="J35" s="24"/>
      <c r="K35" s="24"/>
      <c r="L35" s="24"/>
      <c r="M35" s="24"/>
      <c r="N35" s="24"/>
      <c r="O35" s="24"/>
    </row>
    <row r="36" spans="1:15" s="23" customFormat="1" ht="12.75" x14ac:dyDescent="0.2">
      <c r="A36" s="25" t="s">
        <v>1075</v>
      </c>
      <c r="B36" s="32" t="s">
        <v>160</v>
      </c>
      <c r="C36" s="48" t="s">
        <v>29</v>
      </c>
      <c r="D36" s="50" t="s">
        <v>195</v>
      </c>
      <c r="E36" s="34"/>
      <c r="F36" s="35"/>
      <c r="G36" s="34"/>
      <c r="H36" s="34"/>
      <c r="I36" s="24"/>
      <c r="J36" s="35"/>
      <c r="K36" s="35"/>
      <c r="L36" s="35"/>
      <c r="M36" s="35"/>
      <c r="N36" s="35"/>
      <c r="O36" s="35"/>
    </row>
    <row r="37" spans="1:15" s="23" customFormat="1" ht="12.75" x14ac:dyDescent="0.2">
      <c r="A37" s="25" t="s">
        <v>1076</v>
      </c>
      <c r="B37" s="32" t="s">
        <v>60</v>
      </c>
      <c r="C37" s="48" t="s">
        <v>29</v>
      </c>
      <c r="D37" s="50"/>
      <c r="E37" s="34"/>
      <c r="F37" s="35"/>
      <c r="G37" s="34"/>
      <c r="H37" s="34"/>
      <c r="I37" s="24"/>
      <c r="J37" s="35"/>
      <c r="K37" s="35"/>
      <c r="L37" s="35"/>
      <c r="M37" s="35"/>
      <c r="N37" s="35"/>
      <c r="O37" s="35"/>
    </row>
    <row r="38" spans="1:15" s="23" customFormat="1" ht="12.75" x14ac:dyDescent="0.2">
      <c r="A38" s="25" t="s">
        <v>1077</v>
      </c>
      <c r="B38" s="32" t="s">
        <v>52</v>
      </c>
      <c r="C38" s="48" t="s">
        <v>29</v>
      </c>
      <c r="D38" s="50" t="s">
        <v>183</v>
      </c>
      <c r="E38" s="34"/>
      <c r="F38" s="35"/>
      <c r="G38" s="34"/>
      <c r="H38" s="34"/>
      <c r="I38" s="24"/>
      <c r="J38" s="35"/>
      <c r="K38" s="35"/>
      <c r="L38" s="35"/>
      <c r="M38" s="35"/>
      <c r="N38" s="35"/>
      <c r="O38" s="35"/>
    </row>
    <row r="39" spans="1:15" s="23" customFormat="1" ht="38.25" x14ac:dyDescent="0.2">
      <c r="A39" s="25" t="s">
        <v>1078</v>
      </c>
      <c r="B39" s="26" t="s">
        <v>191</v>
      </c>
      <c r="C39" s="45" t="s">
        <v>36</v>
      </c>
      <c r="D39" s="51" t="s">
        <v>142</v>
      </c>
      <c r="E39" s="29"/>
      <c r="F39" s="24"/>
      <c r="G39" s="29"/>
      <c r="H39" s="29"/>
      <c r="I39" s="29"/>
      <c r="J39" s="35"/>
      <c r="K39" s="24"/>
      <c r="L39" s="24"/>
      <c r="M39" s="24"/>
      <c r="N39" s="24"/>
      <c r="O39" s="24"/>
    </row>
    <row r="40" spans="1:15" s="23" customFormat="1" ht="12.75" x14ac:dyDescent="0.2">
      <c r="A40" s="25" t="s">
        <v>1079</v>
      </c>
      <c r="B40" s="32" t="s">
        <v>192</v>
      </c>
      <c r="C40" s="48" t="s">
        <v>35</v>
      </c>
      <c r="D40" s="49">
        <v>1</v>
      </c>
      <c r="E40" s="34"/>
      <c r="F40" s="35"/>
      <c r="G40" s="34"/>
      <c r="H40" s="34"/>
      <c r="I40" s="24"/>
      <c r="J40" s="35"/>
      <c r="K40" s="35"/>
      <c r="L40" s="35"/>
      <c r="M40" s="35"/>
      <c r="N40" s="35"/>
      <c r="O40" s="35"/>
    </row>
    <row r="41" spans="1:15" s="23" customFormat="1" ht="12.75" x14ac:dyDescent="0.2">
      <c r="A41" s="25" t="s">
        <v>1080</v>
      </c>
      <c r="B41" s="32" t="s">
        <v>194</v>
      </c>
      <c r="C41" s="32" t="s">
        <v>35</v>
      </c>
      <c r="D41" s="32">
        <v>7</v>
      </c>
      <c r="E41" s="34"/>
      <c r="F41" s="35"/>
      <c r="G41" s="34"/>
      <c r="H41" s="34"/>
      <c r="I41" s="24"/>
      <c r="J41" s="35"/>
      <c r="K41" s="35"/>
      <c r="L41" s="35"/>
      <c r="M41" s="35"/>
      <c r="N41" s="35"/>
      <c r="O41" s="35"/>
    </row>
    <row r="42" spans="1:15" s="23" customFormat="1" ht="12.75" x14ac:dyDescent="0.2">
      <c r="A42" s="25" t="s">
        <v>1081</v>
      </c>
      <c r="B42" s="32" t="s">
        <v>158</v>
      </c>
      <c r="C42" s="32" t="s">
        <v>35</v>
      </c>
      <c r="D42" s="32">
        <v>7</v>
      </c>
      <c r="E42" s="34"/>
      <c r="F42" s="35"/>
      <c r="G42" s="34"/>
      <c r="H42" s="34"/>
      <c r="I42" s="24"/>
      <c r="J42" s="35"/>
      <c r="K42" s="35"/>
      <c r="L42" s="35"/>
      <c r="M42" s="35"/>
      <c r="N42" s="35"/>
      <c r="O42" s="35"/>
    </row>
    <row r="43" spans="1:15" s="23" customFormat="1" ht="38.25" x14ac:dyDescent="0.2">
      <c r="A43" s="25" t="s">
        <v>1082</v>
      </c>
      <c r="B43" s="32" t="s">
        <v>159</v>
      </c>
      <c r="C43" s="32" t="s">
        <v>35</v>
      </c>
      <c r="D43" s="32">
        <v>7</v>
      </c>
      <c r="E43" s="34"/>
      <c r="F43" s="35"/>
      <c r="G43" s="34"/>
      <c r="H43" s="34"/>
      <c r="I43" s="24"/>
      <c r="J43" s="35"/>
      <c r="K43" s="35"/>
      <c r="L43" s="35"/>
      <c r="M43" s="35"/>
      <c r="N43" s="35"/>
      <c r="O43" s="35"/>
    </row>
    <row r="44" spans="1:15" s="23" customFormat="1" ht="12.75" x14ac:dyDescent="0.2">
      <c r="A44" s="25" t="s">
        <v>1083</v>
      </c>
      <c r="B44" s="32" t="s">
        <v>193</v>
      </c>
      <c r="C44" s="32" t="s">
        <v>35</v>
      </c>
      <c r="D44" s="32">
        <v>2</v>
      </c>
      <c r="E44" s="34"/>
      <c r="F44" s="35"/>
      <c r="G44" s="34"/>
      <c r="H44" s="34"/>
      <c r="I44" s="24"/>
      <c r="J44" s="35"/>
      <c r="K44" s="35"/>
      <c r="L44" s="35"/>
      <c r="M44" s="35"/>
      <c r="N44" s="35"/>
      <c r="O44" s="35"/>
    </row>
    <row r="45" spans="1:15" s="23" customFormat="1" ht="12.75" x14ac:dyDescent="0.2">
      <c r="A45" s="25" t="s">
        <v>1084</v>
      </c>
      <c r="B45" s="32" t="s">
        <v>68</v>
      </c>
      <c r="C45" s="112" t="s">
        <v>35</v>
      </c>
      <c r="D45" s="113">
        <v>4</v>
      </c>
      <c r="E45" s="34"/>
      <c r="F45" s="35"/>
      <c r="G45" s="34"/>
      <c r="H45" s="34"/>
      <c r="I45" s="24"/>
      <c r="J45" s="35"/>
      <c r="K45" s="35"/>
      <c r="L45" s="35"/>
      <c r="M45" s="35"/>
      <c r="N45" s="35"/>
      <c r="O45" s="35"/>
    </row>
    <row r="46" spans="1:15" s="23" customFormat="1" ht="12.75" x14ac:dyDescent="0.2">
      <c r="A46" s="25" t="s">
        <v>1085</v>
      </c>
      <c r="B46" s="26" t="s">
        <v>245</v>
      </c>
      <c r="C46" s="52" t="s">
        <v>35</v>
      </c>
      <c r="D46" s="51" t="s">
        <v>107</v>
      </c>
      <c r="E46" s="39"/>
      <c r="F46" s="42"/>
      <c r="G46" s="42"/>
      <c r="H46" s="43"/>
      <c r="I46" s="31"/>
      <c r="J46" s="39"/>
      <c r="K46" s="39"/>
      <c r="L46" s="24"/>
      <c r="M46" s="24"/>
      <c r="N46" s="24"/>
      <c r="O46" s="24"/>
    </row>
    <row r="47" spans="1:15" s="23" customFormat="1" ht="13.5" thickBot="1" x14ac:dyDescent="0.25">
      <c r="A47" s="25" t="s">
        <v>1086</v>
      </c>
      <c r="B47" s="32" t="s">
        <v>76</v>
      </c>
      <c r="C47" s="32" t="s">
        <v>41</v>
      </c>
      <c r="D47" s="32">
        <v>0.8</v>
      </c>
      <c r="E47" s="34"/>
      <c r="F47" s="35"/>
      <c r="G47" s="34"/>
      <c r="H47" s="34"/>
      <c r="I47" s="24"/>
      <c r="J47" s="35"/>
      <c r="K47" s="35"/>
      <c r="L47" s="35"/>
      <c r="M47" s="35"/>
      <c r="N47" s="35"/>
      <c r="O47" s="35"/>
    </row>
    <row r="48" spans="1:15" s="23" customFormat="1" ht="13.5" thickBot="1" x14ac:dyDescent="0.3">
      <c r="A48" s="25"/>
      <c r="B48" s="146" t="s">
        <v>77</v>
      </c>
      <c r="C48" s="147"/>
      <c r="D48" s="148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</row>
    <row r="49" spans="1:15" s="23" customFormat="1" ht="12.75" x14ac:dyDescent="0.2">
      <c r="A49" s="25" t="s">
        <v>1087</v>
      </c>
      <c r="B49" s="26" t="s">
        <v>79</v>
      </c>
      <c r="C49" s="52" t="s">
        <v>43</v>
      </c>
      <c r="D49" s="51" t="s">
        <v>196</v>
      </c>
      <c r="E49" s="29"/>
      <c r="F49" s="24"/>
      <c r="G49" s="29"/>
      <c r="H49" s="29"/>
      <c r="I49" s="29"/>
      <c r="J49" s="24"/>
      <c r="K49" s="24"/>
      <c r="L49" s="24"/>
      <c r="M49" s="24"/>
      <c r="N49" s="24"/>
      <c r="O49" s="24"/>
    </row>
    <row r="50" spans="1:15" s="23" customFormat="1" ht="12.75" x14ac:dyDescent="0.2">
      <c r="A50" s="25" t="s">
        <v>1088</v>
      </c>
      <c r="B50" s="32" t="s">
        <v>56</v>
      </c>
      <c r="C50" s="33" t="s">
        <v>37</v>
      </c>
      <c r="D50" s="50" t="s">
        <v>161</v>
      </c>
      <c r="E50" s="34"/>
      <c r="F50" s="35"/>
      <c r="G50" s="34"/>
      <c r="H50" s="34"/>
      <c r="I50" s="24"/>
      <c r="J50" s="35"/>
      <c r="K50" s="35"/>
      <c r="L50" s="35"/>
      <c r="M50" s="35"/>
      <c r="N50" s="35"/>
      <c r="O50" s="35"/>
    </row>
    <row r="51" spans="1:15" s="23" customFormat="1" ht="25.5" x14ac:dyDescent="0.2">
      <c r="A51" s="25" t="s">
        <v>1089</v>
      </c>
      <c r="B51" s="26" t="s">
        <v>82</v>
      </c>
      <c r="C51" s="26" t="s">
        <v>37</v>
      </c>
      <c r="D51" s="28" t="s">
        <v>197</v>
      </c>
      <c r="E51" s="29"/>
      <c r="F51" s="24"/>
      <c r="G51" s="29"/>
      <c r="H51" s="29"/>
      <c r="I51" s="29"/>
      <c r="J51" s="24"/>
      <c r="K51" s="24"/>
      <c r="L51" s="24"/>
      <c r="M51" s="24"/>
      <c r="N51" s="24"/>
      <c r="O51" s="24"/>
    </row>
    <row r="52" spans="1:15" s="23" customFormat="1" ht="38.25" x14ac:dyDescent="0.2">
      <c r="A52" s="25" t="s">
        <v>1090</v>
      </c>
      <c r="B52" s="63" t="s">
        <v>163</v>
      </c>
      <c r="C52" s="101" t="s">
        <v>37</v>
      </c>
      <c r="D52" s="98">
        <v>176</v>
      </c>
      <c r="E52" s="29"/>
      <c r="F52" s="24"/>
      <c r="G52" s="29"/>
      <c r="H52" s="29"/>
      <c r="I52" s="29"/>
      <c r="J52" s="24"/>
      <c r="K52" s="24"/>
      <c r="L52" s="24"/>
      <c r="M52" s="24"/>
      <c r="N52" s="24"/>
      <c r="O52" s="24"/>
    </row>
    <row r="53" spans="1:15" s="23" customFormat="1" ht="12.75" x14ac:dyDescent="0.2">
      <c r="A53" s="25" t="s">
        <v>1091</v>
      </c>
      <c r="B53" s="32" t="s">
        <v>164</v>
      </c>
      <c r="C53" s="102" t="s">
        <v>37</v>
      </c>
      <c r="D53" s="98">
        <v>176</v>
      </c>
      <c r="E53" s="34"/>
      <c r="F53" s="35"/>
      <c r="G53" s="34"/>
      <c r="H53" s="34"/>
      <c r="I53" s="24"/>
      <c r="J53" s="35"/>
      <c r="K53" s="35"/>
      <c r="L53" s="35"/>
      <c r="M53" s="35"/>
      <c r="N53" s="35"/>
      <c r="O53" s="35"/>
    </row>
    <row r="54" spans="1:15" s="23" customFormat="1" ht="26.25" thickBot="1" x14ac:dyDescent="0.25">
      <c r="A54" s="25" t="s">
        <v>1092</v>
      </c>
      <c r="B54" s="26" t="s">
        <v>166</v>
      </c>
      <c r="C54" s="26" t="s">
        <v>37</v>
      </c>
      <c r="D54" s="28" t="s">
        <v>198</v>
      </c>
      <c r="E54" s="29"/>
      <c r="F54" s="24"/>
      <c r="G54" s="29"/>
      <c r="H54" s="29"/>
      <c r="I54" s="29"/>
      <c r="J54" s="24"/>
      <c r="K54" s="24"/>
      <c r="L54" s="24"/>
      <c r="M54" s="24"/>
      <c r="N54" s="24"/>
      <c r="O54" s="24"/>
    </row>
    <row r="55" spans="1:15" s="23" customFormat="1" ht="13.5" thickBot="1" x14ac:dyDescent="0.3">
      <c r="A55" s="25"/>
      <c r="B55" s="146" t="s">
        <v>84</v>
      </c>
      <c r="C55" s="147"/>
      <c r="D55" s="148"/>
      <c r="E55" s="24"/>
      <c r="F55" s="24"/>
      <c r="G55" s="24"/>
      <c r="H55" s="24"/>
      <c r="I55" s="24"/>
      <c r="J55" s="24"/>
      <c r="K55" s="24"/>
      <c r="L55" s="24"/>
      <c r="M55" s="24"/>
      <c r="N55" s="24"/>
      <c r="O55" s="24"/>
    </row>
    <row r="56" spans="1:15" s="23" customFormat="1" ht="51.75" thickBot="1" x14ac:dyDescent="0.25">
      <c r="A56" s="25" t="s">
        <v>1093</v>
      </c>
      <c r="B56" s="26" t="s">
        <v>86</v>
      </c>
      <c r="C56" s="27" t="s">
        <v>29</v>
      </c>
      <c r="D56" s="28" t="s">
        <v>183</v>
      </c>
      <c r="E56" s="29"/>
      <c r="F56" s="24"/>
      <c r="G56" s="29"/>
      <c r="H56" s="29"/>
      <c r="I56" s="29"/>
      <c r="J56" s="24"/>
      <c r="K56" s="24"/>
      <c r="L56" s="24"/>
      <c r="M56" s="24"/>
      <c r="N56" s="24"/>
      <c r="O56" s="24"/>
    </row>
    <row r="57" spans="1:15" s="23" customFormat="1" ht="13.5" thickBot="1" x14ac:dyDescent="0.3">
      <c r="A57" s="25"/>
      <c r="B57" s="146" t="s">
        <v>87</v>
      </c>
      <c r="C57" s="147"/>
      <c r="D57" s="148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</row>
    <row r="58" spans="1:15" s="23" customFormat="1" ht="51" x14ac:dyDescent="0.2">
      <c r="A58" s="25" t="s">
        <v>1094</v>
      </c>
      <c r="B58" s="26" t="s">
        <v>199</v>
      </c>
      <c r="C58" s="45" t="s">
        <v>26</v>
      </c>
      <c r="D58" s="51" t="s">
        <v>142</v>
      </c>
      <c r="E58" s="29"/>
      <c r="F58" s="24"/>
      <c r="G58" s="29"/>
      <c r="H58" s="29"/>
      <c r="I58" s="29"/>
      <c r="J58" s="24"/>
      <c r="K58" s="24"/>
      <c r="L58" s="24"/>
      <c r="M58" s="24"/>
      <c r="N58" s="24"/>
      <c r="O58" s="24"/>
    </row>
    <row r="59" spans="1:15" s="23" customFormat="1" ht="38.25" x14ac:dyDescent="0.2">
      <c r="A59" s="25" t="s">
        <v>1095</v>
      </c>
      <c r="B59" s="32" t="s">
        <v>93</v>
      </c>
      <c r="C59" s="47" t="s">
        <v>26</v>
      </c>
      <c r="D59" s="49">
        <v>1</v>
      </c>
      <c r="E59" s="34"/>
      <c r="F59" s="35"/>
      <c r="G59" s="34"/>
      <c r="H59" s="34"/>
      <c r="I59" s="24"/>
      <c r="J59" s="35"/>
      <c r="K59" s="35"/>
      <c r="L59" s="35"/>
      <c r="M59" s="35"/>
      <c r="N59" s="35"/>
      <c r="O59" s="35"/>
    </row>
    <row r="60" spans="1:15" s="23" customFormat="1" ht="26.25" thickBot="1" x14ac:dyDescent="0.25">
      <c r="A60" s="25" t="s">
        <v>1096</v>
      </c>
      <c r="B60" s="32" t="s">
        <v>201</v>
      </c>
      <c r="C60" s="103" t="s">
        <v>35</v>
      </c>
      <c r="D60" s="104">
        <v>2</v>
      </c>
      <c r="E60" s="34"/>
      <c r="F60" s="35"/>
      <c r="G60" s="34"/>
      <c r="H60" s="34"/>
      <c r="I60" s="24"/>
      <c r="J60" s="35"/>
      <c r="K60" s="35"/>
      <c r="L60" s="35"/>
      <c r="M60" s="35"/>
      <c r="N60" s="35"/>
      <c r="O60" s="35"/>
    </row>
    <row r="61" spans="1:15" s="23" customFormat="1" ht="13.5" thickBot="1" x14ac:dyDescent="0.3">
      <c r="A61" s="25"/>
      <c r="B61" s="146" t="s">
        <v>94</v>
      </c>
      <c r="C61" s="147"/>
      <c r="D61" s="148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</row>
    <row r="62" spans="1:15" s="23" customFormat="1" ht="12.75" x14ac:dyDescent="0.2">
      <c r="A62" s="25" t="s">
        <v>1097</v>
      </c>
      <c r="B62" s="44" t="s">
        <v>95</v>
      </c>
      <c r="C62" s="46" t="s">
        <v>35</v>
      </c>
      <c r="D62" s="55">
        <v>8</v>
      </c>
      <c r="E62" s="53"/>
      <c r="F62" s="24"/>
      <c r="G62" s="29"/>
      <c r="H62" s="29"/>
      <c r="I62" s="29"/>
      <c r="J62" s="30"/>
      <c r="K62" s="24"/>
      <c r="L62" s="24"/>
      <c r="M62" s="24"/>
      <c r="N62" s="24"/>
      <c r="O62" s="24"/>
    </row>
    <row r="63" spans="1:15" s="23" customFormat="1" ht="12.75" x14ac:dyDescent="0.2">
      <c r="A63" s="25" t="s">
        <v>1098</v>
      </c>
      <c r="B63" s="47" t="s">
        <v>200</v>
      </c>
      <c r="C63" s="48" t="s">
        <v>35</v>
      </c>
      <c r="D63" s="57">
        <v>1</v>
      </c>
      <c r="E63" s="34"/>
      <c r="F63" s="35"/>
      <c r="G63" s="34"/>
      <c r="H63" s="34"/>
      <c r="I63" s="24"/>
      <c r="J63" s="35"/>
      <c r="K63" s="35"/>
      <c r="L63" s="35"/>
      <c r="M63" s="35"/>
      <c r="N63" s="35"/>
      <c r="O63" s="35"/>
    </row>
    <row r="64" spans="1:15" s="23" customFormat="1" ht="12.75" x14ac:dyDescent="0.2">
      <c r="A64" s="25" t="s">
        <v>1099</v>
      </c>
      <c r="B64" s="54" t="s">
        <v>99</v>
      </c>
      <c r="C64" s="48" t="s">
        <v>35</v>
      </c>
      <c r="D64" s="57">
        <v>4</v>
      </c>
      <c r="E64" s="34"/>
      <c r="F64" s="35"/>
      <c r="G64" s="34"/>
      <c r="H64" s="34"/>
      <c r="I64" s="24"/>
      <c r="J64" s="35"/>
      <c r="K64" s="35"/>
      <c r="L64" s="35"/>
      <c r="M64" s="35"/>
      <c r="N64" s="35"/>
      <c r="O64" s="35"/>
    </row>
    <row r="65" spans="1:15" s="23" customFormat="1" ht="12.75" x14ac:dyDescent="0.2">
      <c r="A65" s="25" t="s">
        <v>1100</v>
      </c>
      <c r="B65" s="54" t="s">
        <v>72</v>
      </c>
      <c r="C65" s="48" t="s">
        <v>35</v>
      </c>
      <c r="D65" s="57">
        <v>2</v>
      </c>
      <c r="E65" s="34"/>
      <c r="F65" s="35"/>
      <c r="G65" s="34"/>
      <c r="H65" s="34"/>
      <c r="I65" s="24"/>
      <c r="J65" s="35"/>
      <c r="K65" s="35"/>
      <c r="L65" s="35"/>
      <c r="M65" s="35"/>
      <c r="N65" s="35"/>
      <c r="O65" s="35"/>
    </row>
    <row r="66" spans="1:15" s="23" customFormat="1" ht="12.75" x14ac:dyDescent="0.2">
      <c r="A66" s="25" t="s">
        <v>1101</v>
      </c>
      <c r="B66" s="47" t="s">
        <v>103</v>
      </c>
      <c r="C66" s="48" t="s">
        <v>35</v>
      </c>
      <c r="D66" s="57">
        <v>1</v>
      </c>
      <c r="E66" s="34"/>
      <c r="F66" s="35"/>
      <c r="G66" s="34"/>
      <c r="H66" s="34"/>
      <c r="I66" s="24"/>
      <c r="J66" s="35"/>
      <c r="K66" s="35"/>
      <c r="L66" s="35"/>
      <c r="M66" s="35"/>
      <c r="N66" s="35"/>
      <c r="O66" s="35"/>
    </row>
    <row r="67" spans="1:15" s="23" customFormat="1" ht="13.5" thickBot="1" x14ac:dyDescent="0.25">
      <c r="A67" s="25" t="s">
        <v>1102</v>
      </c>
      <c r="B67" s="56" t="s">
        <v>96</v>
      </c>
      <c r="C67" s="48" t="s">
        <v>35</v>
      </c>
      <c r="D67" s="57">
        <v>1</v>
      </c>
      <c r="E67" s="34"/>
      <c r="F67" s="35"/>
      <c r="G67" s="34"/>
      <c r="H67" s="34"/>
      <c r="I67" s="24"/>
      <c r="J67" s="35"/>
      <c r="K67" s="35"/>
      <c r="L67" s="35"/>
      <c r="M67" s="35"/>
      <c r="N67" s="35"/>
      <c r="O67" s="35"/>
    </row>
    <row r="68" spans="1:15" s="23" customFormat="1" ht="41.25" customHeight="1" thickBot="1" x14ac:dyDescent="0.3">
      <c r="A68" s="25"/>
      <c r="B68" s="146" t="s">
        <v>104</v>
      </c>
      <c r="C68" s="147"/>
      <c r="D68" s="148"/>
      <c r="E68" s="24"/>
      <c r="F68" s="24"/>
      <c r="G68" s="24"/>
      <c r="H68" s="24"/>
      <c r="I68" s="24"/>
      <c r="J68" s="24"/>
      <c r="K68" s="24"/>
      <c r="L68" s="24"/>
      <c r="M68" s="24"/>
      <c r="N68" s="24"/>
      <c r="O68" s="24"/>
    </row>
    <row r="69" spans="1:15" s="23" customFormat="1" ht="25.5" x14ac:dyDescent="0.2">
      <c r="A69" s="25" t="s">
        <v>1103</v>
      </c>
      <c r="B69" s="58" t="s">
        <v>203</v>
      </c>
      <c r="C69" s="59" t="s">
        <v>36</v>
      </c>
      <c r="D69" s="28" t="s">
        <v>49</v>
      </c>
      <c r="E69" s="39"/>
      <c r="F69" s="42"/>
      <c r="G69" s="42"/>
      <c r="H69" s="43"/>
      <c r="I69" s="31"/>
      <c r="J69" s="39"/>
      <c r="K69" s="39"/>
      <c r="L69" s="24"/>
      <c r="M69" s="24"/>
      <c r="N69" s="24"/>
      <c r="O69" s="24"/>
    </row>
    <row r="70" spans="1:15" s="23" customFormat="1" ht="25.5" x14ac:dyDescent="0.2">
      <c r="A70" s="25" t="s">
        <v>1104</v>
      </c>
      <c r="B70" s="58" t="s">
        <v>204</v>
      </c>
      <c r="C70" s="59" t="s">
        <v>36</v>
      </c>
      <c r="D70" s="28" t="s">
        <v>142</v>
      </c>
      <c r="E70" s="39"/>
      <c r="F70" s="42"/>
      <c r="G70" s="42"/>
      <c r="H70" s="43"/>
      <c r="I70" s="31"/>
      <c r="J70" s="39"/>
      <c r="K70" s="39"/>
      <c r="L70" s="24"/>
      <c r="M70" s="24"/>
      <c r="N70" s="24"/>
      <c r="O70" s="24"/>
    </row>
    <row r="71" spans="1:15" s="23" customFormat="1" ht="25.5" x14ac:dyDescent="0.2">
      <c r="A71" s="25" t="s">
        <v>1105</v>
      </c>
      <c r="B71" s="58" t="s">
        <v>205</v>
      </c>
      <c r="C71" s="59" t="s">
        <v>36</v>
      </c>
      <c r="D71" s="28" t="s">
        <v>142</v>
      </c>
      <c r="E71" s="39"/>
      <c r="F71" s="42"/>
      <c r="G71" s="42"/>
      <c r="H71" s="43"/>
      <c r="I71" s="31"/>
      <c r="J71" s="39"/>
      <c r="K71" s="39"/>
      <c r="L71" s="24"/>
      <c r="M71" s="24"/>
      <c r="N71" s="24"/>
      <c r="O71" s="24"/>
    </row>
    <row r="72" spans="1:15" s="23" customFormat="1" ht="25.5" x14ac:dyDescent="0.2">
      <c r="A72" s="25" t="s">
        <v>1106</v>
      </c>
      <c r="B72" s="26" t="s">
        <v>109</v>
      </c>
      <c r="C72" s="27" t="s">
        <v>35</v>
      </c>
      <c r="D72" s="28" t="s">
        <v>49</v>
      </c>
      <c r="E72" s="24"/>
      <c r="F72" s="24"/>
      <c r="G72" s="29"/>
      <c r="H72" s="30"/>
      <c r="I72" s="24"/>
      <c r="J72" s="24"/>
      <c r="K72" s="24"/>
      <c r="L72" s="24"/>
      <c r="M72" s="24"/>
      <c r="N72" s="24"/>
      <c r="O72" s="24"/>
    </row>
    <row r="73" spans="1:15" s="23" customFormat="1" ht="13.5" thickBot="1" x14ac:dyDescent="0.25">
      <c r="A73" s="25" t="s">
        <v>1107</v>
      </c>
      <c r="B73" s="60" t="s">
        <v>112</v>
      </c>
      <c r="C73" s="61" t="s">
        <v>35</v>
      </c>
      <c r="D73" s="62" t="s">
        <v>49</v>
      </c>
      <c r="E73" s="34"/>
      <c r="F73" s="35"/>
      <c r="G73" s="34"/>
      <c r="H73" s="34"/>
      <c r="I73" s="24"/>
      <c r="J73" s="35"/>
      <c r="K73" s="35"/>
      <c r="L73" s="35"/>
      <c r="M73" s="35"/>
      <c r="N73" s="35"/>
      <c r="O73" s="35"/>
    </row>
    <row r="74" spans="1:15" s="23" customFormat="1" ht="15.75" thickBot="1" x14ac:dyDescent="0.3">
      <c r="A74" s="149" t="s">
        <v>113</v>
      </c>
      <c r="B74" s="150"/>
      <c r="C74" s="150"/>
      <c r="D74" s="151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</row>
    <row r="75" spans="1:15" s="23" customFormat="1" ht="13.5" thickBot="1" x14ac:dyDescent="0.3">
      <c r="A75" s="25"/>
      <c r="B75" s="146" t="s">
        <v>114</v>
      </c>
      <c r="C75" s="147"/>
      <c r="D75" s="148"/>
      <c r="E75" s="24"/>
      <c r="F75" s="24"/>
      <c r="G75" s="24"/>
      <c r="H75" s="24"/>
      <c r="I75" s="24"/>
      <c r="J75" s="24"/>
      <c r="K75" s="24"/>
      <c r="L75" s="24"/>
      <c r="M75" s="24"/>
      <c r="N75" s="24"/>
      <c r="O75" s="24"/>
    </row>
    <row r="76" spans="1:15" s="23" customFormat="1" ht="38.25" x14ac:dyDescent="0.2">
      <c r="A76" s="25" t="s">
        <v>1108</v>
      </c>
      <c r="B76" s="26" t="s">
        <v>206</v>
      </c>
      <c r="C76" s="27" t="s">
        <v>116</v>
      </c>
      <c r="D76" s="59">
        <v>5</v>
      </c>
      <c r="E76" s="29"/>
      <c r="F76" s="24"/>
      <c r="G76" s="24"/>
      <c r="H76" s="29"/>
      <c r="I76" s="24"/>
      <c r="J76" s="24"/>
      <c r="K76" s="24"/>
      <c r="L76" s="24"/>
      <c r="M76" s="24"/>
      <c r="N76" s="24"/>
      <c r="O76" s="24"/>
    </row>
    <row r="77" spans="1:15" s="23" customFormat="1" ht="25.5" x14ac:dyDescent="0.2">
      <c r="A77" s="25" t="s">
        <v>1109</v>
      </c>
      <c r="B77" s="32" t="s">
        <v>118</v>
      </c>
      <c r="C77" s="47" t="s">
        <v>116</v>
      </c>
      <c r="D77" s="49">
        <v>5</v>
      </c>
      <c r="E77" s="34"/>
      <c r="F77" s="35"/>
      <c r="G77" s="34"/>
      <c r="H77" s="34"/>
      <c r="I77" s="24"/>
      <c r="J77" s="35"/>
      <c r="K77" s="35"/>
      <c r="L77" s="35"/>
      <c r="M77" s="35"/>
      <c r="N77" s="35"/>
      <c r="O77" s="35"/>
    </row>
    <row r="78" spans="1:15" s="23" customFormat="1" ht="25.5" x14ac:dyDescent="0.2">
      <c r="A78" s="25" t="s">
        <v>1110</v>
      </c>
      <c r="B78" s="32" t="s">
        <v>120</v>
      </c>
      <c r="C78" s="47" t="s">
        <v>116</v>
      </c>
      <c r="D78" s="49">
        <v>5</v>
      </c>
      <c r="E78" s="34"/>
      <c r="F78" s="35"/>
      <c r="G78" s="34"/>
      <c r="H78" s="34"/>
      <c r="I78" s="24"/>
      <c r="J78" s="35"/>
      <c r="K78" s="35"/>
      <c r="L78" s="35"/>
      <c r="M78" s="35"/>
      <c r="N78" s="35"/>
      <c r="O78" s="35"/>
    </row>
    <row r="79" spans="1:15" s="23" customFormat="1" ht="12.75" x14ac:dyDescent="0.2">
      <c r="A79" s="25" t="s">
        <v>1111</v>
      </c>
      <c r="B79" s="32" t="s">
        <v>122</v>
      </c>
      <c r="C79" s="47" t="s">
        <v>116</v>
      </c>
      <c r="D79" s="49">
        <v>5</v>
      </c>
      <c r="E79" s="34"/>
      <c r="F79" s="35"/>
      <c r="G79" s="34"/>
      <c r="H79" s="34"/>
      <c r="I79" s="24"/>
      <c r="J79" s="35"/>
      <c r="K79" s="35"/>
      <c r="L79" s="35"/>
      <c r="M79" s="35"/>
      <c r="N79" s="35"/>
      <c r="O79" s="35"/>
    </row>
    <row r="80" spans="1:15" s="23" customFormat="1" ht="12.75" x14ac:dyDescent="0.2">
      <c r="A80" s="25" t="s">
        <v>1112</v>
      </c>
      <c r="B80" s="32" t="s">
        <v>124</v>
      </c>
      <c r="C80" s="47" t="s">
        <v>116</v>
      </c>
      <c r="D80" s="49">
        <v>5</v>
      </c>
      <c r="E80" s="34"/>
      <c r="F80" s="35"/>
      <c r="G80" s="34"/>
      <c r="H80" s="34"/>
      <c r="I80" s="24"/>
      <c r="J80" s="35"/>
      <c r="K80" s="35"/>
      <c r="L80" s="35"/>
      <c r="M80" s="35"/>
      <c r="N80" s="35"/>
      <c r="O80" s="35"/>
    </row>
    <row r="81" spans="1:16" ht="15.75" thickBot="1" x14ac:dyDescent="0.3">
      <c r="A81" s="64"/>
      <c r="B81" s="65"/>
      <c r="C81" s="66"/>
      <c r="D81" s="67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</row>
    <row r="82" spans="1:16" s="69" customFormat="1" ht="13.5" thickTop="1" x14ac:dyDescent="0.2">
      <c r="B82" s="70" t="s">
        <v>126</v>
      </c>
      <c r="C82" s="71"/>
      <c r="D82" s="72"/>
      <c r="E82" s="73"/>
      <c r="F82" s="73"/>
      <c r="G82" s="73"/>
      <c r="H82" s="73"/>
      <c r="I82" s="73"/>
      <c r="J82" s="73"/>
      <c r="K82" s="74">
        <f>SUM(K13:K80)</f>
        <v>0</v>
      </c>
      <c r="L82" s="74">
        <f>SUM(L13:L81)</f>
        <v>0</v>
      </c>
      <c r="M82" s="74">
        <f>SUM(M13:M81)</f>
        <v>0</v>
      </c>
      <c r="N82" s="74">
        <f>SUM(N13:N81)</f>
        <v>0</v>
      </c>
      <c r="O82" s="74">
        <f>SUM(O13:O81)</f>
        <v>0</v>
      </c>
      <c r="P82" s="75"/>
    </row>
    <row r="83" spans="1:16" ht="26.25" x14ac:dyDescent="0.25">
      <c r="B83" s="76" t="s">
        <v>127</v>
      </c>
      <c r="C83" s="77">
        <v>0</v>
      </c>
      <c r="D83" s="78"/>
      <c r="E83" s="79"/>
      <c r="F83" s="79"/>
      <c r="G83" s="79"/>
      <c r="H83" s="79"/>
      <c r="I83" s="79"/>
      <c r="J83" s="79"/>
      <c r="K83" s="79"/>
      <c r="L83" s="79"/>
      <c r="M83" s="80">
        <f>M82*C83</f>
        <v>0</v>
      </c>
      <c r="N83" s="79"/>
      <c r="O83" s="134">
        <f>M83</f>
        <v>0</v>
      </c>
    </row>
    <row r="84" spans="1:16" s="69" customFormat="1" ht="12.75" x14ac:dyDescent="0.2">
      <c r="B84" s="81" t="s">
        <v>126</v>
      </c>
      <c r="C84" s="82"/>
      <c r="D84" s="83"/>
      <c r="E84" s="84"/>
      <c r="F84" s="84"/>
      <c r="G84" s="84"/>
      <c r="H84" s="84"/>
      <c r="I84" s="84"/>
      <c r="J84" s="84"/>
      <c r="K84" s="30">
        <f>SUM(K82:K83)</f>
        <v>0</v>
      </c>
      <c r="L84" s="30">
        <f>SUM(L82:L83)</f>
        <v>0</v>
      </c>
      <c r="M84" s="30">
        <f>SUM(M82:M83)</f>
        <v>0</v>
      </c>
      <c r="N84" s="30">
        <f>SUM(N82:N83)</f>
        <v>0</v>
      </c>
      <c r="O84" s="30">
        <f>SUM(O82:O83)</f>
        <v>0</v>
      </c>
    </row>
    <row r="85" spans="1:16" x14ac:dyDescent="0.25">
      <c r="B85" s="85"/>
      <c r="C85" s="86"/>
      <c r="D85" s="87"/>
      <c r="E85" s="88"/>
      <c r="F85" s="88"/>
      <c r="G85" s="88"/>
      <c r="H85" s="88"/>
      <c r="I85" s="88"/>
      <c r="J85" s="88"/>
      <c r="K85" s="88"/>
      <c r="L85" s="88"/>
      <c r="M85" s="88"/>
      <c r="N85" s="88"/>
      <c r="O85" s="88"/>
    </row>
    <row r="86" spans="1:16" x14ac:dyDescent="0.25">
      <c r="A86" s="89" t="s">
        <v>128</v>
      </c>
      <c r="B86" s="90"/>
      <c r="C86" s="90"/>
      <c r="D86" s="91"/>
    </row>
    <row r="87" spans="1:16" x14ac:dyDescent="0.25">
      <c r="A87" s="105" t="s">
        <v>129</v>
      </c>
      <c r="B87" s="8"/>
      <c r="C87" s="106"/>
      <c r="D87" s="107"/>
    </row>
    <row r="88" spans="1:16" x14ac:dyDescent="0.25">
      <c r="A88" s="105" t="s">
        <v>130</v>
      </c>
      <c r="B88" s="8"/>
      <c r="C88" s="106"/>
      <c r="D88" s="107"/>
    </row>
    <row r="89" spans="1:16" x14ac:dyDescent="0.25">
      <c r="A89" s="105" t="s">
        <v>131</v>
      </c>
      <c r="B89" s="8"/>
      <c r="C89" s="106"/>
      <c r="D89" s="107"/>
    </row>
    <row r="90" spans="1:16" x14ac:dyDescent="0.25">
      <c r="A90" s="105" t="s">
        <v>132</v>
      </c>
      <c r="B90" s="8"/>
      <c r="C90" s="106"/>
      <c r="D90" s="107"/>
    </row>
    <row r="91" spans="1:16" x14ac:dyDescent="0.25">
      <c r="A91" s="105" t="s">
        <v>133</v>
      </c>
      <c r="B91" s="8"/>
      <c r="C91" s="106"/>
      <c r="D91" s="107"/>
    </row>
    <row r="92" spans="1:16" x14ac:dyDescent="0.25">
      <c r="A92" s="105" t="s">
        <v>134</v>
      </c>
      <c r="B92" s="8"/>
      <c r="C92" s="106"/>
      <c r="D92" s="107"/>
    </row>
    <row r="93" spans="1:16" x14ac:dyDescent="0.25">
      <c r="A93" s="105" t="s">
        <v>135</v>
      </c>
      <c r="B93" s="8"/>
      <c r="C93" s="106"/>
      <c r="D93" s="107"/>
    </row>
    <row r="94" spans="1:16" x14ac:dyDescent="0.25">
      <c r="A94" s="105" t="s">
        <v>136</v>
      </c>
      <c r="B94" s="8"/>
      <c r="C94" s="106"/>
      <c r="D94" s="107"/>
    </row>
    <row r="95" spans="1:16" x14ac:dyDescent="0.25">
      <c r="A95" s="105" t="s">
        <v>137</v>
      </c>
      <c r="B95" s="8"/>
      <c r="C95" s="106"/>
      <c r="D95" s="107"/>
    </row>
    <row r="96" spans="1:16" x14ac:dyDescent="0.25">
      <c r="A96" s="162" t="s">
        <v>179</v>
      </c>
      <c r="B96" s="162"/>
      <c r="C96" s="162"/>
      <c r="D96" s="162"/>
    </row>
    <row r="97" spans="1:5" x14ac:dyDescent="0.25">
      <c r="A97" s="108" t="s">
        <v>180</v>
      </c>
      <c r="B97" s="109"/>
      <c r="C97" s="110"/>
      <c r="D97" s="111"/>
    </row>
    <row r="98" spans="1:5" ht="25.5" customHeight="1" x14ac:dyDescent="0.25">
      <c r="A98" s="3" t="s">
        <v>138</v>
      </c>
      <c r="C98" s="160" t="str">
        <f>'[1]Būvnieka koptāme'!$D$26</f>
        <v>Jānis Jirjens</v>
      </c>
      <c r="D98" s="160"/>
    </row>
    <row r="99" spans="1:5" x14ac:dyDescent="0.25">
      <c r="A99" s="3"/>
      <c r="C99" s="3"/>
    </row>
    <row r="100" spans="1:5" x14ac:dyDescent="0.25">
      <c r="A100" s="3" t="s">
        <v>139</v>
      </c>
      <c r="C100" s="161" t="str">
        <f>'[1]Būvnieka koptāme'!$D$28</f>
        <v>V.Siņicina-Kuļka</v>
      </c>
      <c r="D100" s="161"/>
    </row>
    <row r="101" spans="1:5" x14ac:dyDescent="0.25">
      <c r="A101" s="3"/>
      <c r="C101" s="161" t="str">
        <f>'[1]Būvnieka koptāme'!$D$29</f>
        <v>Sertifikāta Nr.50-3277</v>
      </c>
      <c r="D101" s="161"/>
      <c r="E101" s="161"/>
    </row>
  </sheetData>
  <mergeCells count="26">
    <mergeCell ref="A29:D29"/>
    <mergeCell ref="B4:D5"/>
    <mergeCell ref="M9:N9"/>
    <mergeCell ref="A10:A11"/>
    <mergeCell ref="B10:B11"/>
    <mergeCell ref="C10:C11"/>
    <mergeCell ref="D10:D11"/>
    <mergeCell ref="E10:J10"/>
    <mergeCell ref="K10:O10"/>
    <mergeCell ref="A13:D13"/>
    <mergeCell ref="B14:D14"/>
    <mergeCell ref="B19:D19"/>
    <mergeCell ref="A23:D23"/>
    <mergeCell ref="B24:D24"/>
    <mergeCell ref="C101:E101"/>
    <mergeCell ref="B30:D30"/>
    <mergeCell ref="B48:D48"/>
    <mergeCell ref="B55:D55"/>
    <mergeCell ref="B57:D57"/>
    <mergeCell ref="B61:D61"/>
    <mergeCell ref="B68:D68"/>
    <mergeCell ref="A74:D74"/>
    <mergeCell ref="B75:D75"/>
    <mergeCell ref="A96:D96"/>
    <mergeCell ref="C98:D98"/>
    <mergeCell ref="C100:D100"/>
  </mergeCells>
  <conditionalFormatting sqref="B21 B65 B69:B71">
    <cfRule type="cellIs" dxfId="5" priority="4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4" orientation="portrait" r:id="rId1"/>
  <headerFooter>
    <oddHeader>&amp;A</oddHeader>
    <oddFooter>&amp;CLapa &amp;P no &amp;N</oddFooter>
  </headerFooter>
  <rowBreaks count="1" manualBreakCount="1">
    <brk id="73" max="16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R75"/>
  <sheetViews>
    <sheetView showZeros="0" tabSelected="1" view="pageBreakPreview" topLeftCell="A49" zoomScaleNormal="100" zoomScaleSheetLayoutView="100" workbookViewId="0">
      <selection activeCell="S18" sqref="S18"/>
    </sheetView>
  </sheetViews>
  <sheetFormatPr defaultRowHeight="15" outlineLevelRow="1" outlineLevelCol="1" x14ac:dyDescent="0.25"/>
  <cols>
    <col min="1" max="1" width="16.85546875" customWidth="1"/>
    <col min="2" max="2" width="40.42578125" customWidth="1"/>
    <col min="3" max="3" width="7.28515625" customWidth="1"/>
    <col min="4" max="4" width="8.7109375" style="1" customWidth="1"/>
    <col min="5" max="5" width="7.5703125" hidden="1" customWidth="1" outlineLevel="1"/>
    <col min="6" max="6" width="6.140625" hidden="1" customWidth="1" outlineLevel="1"/>
    <col min="7" max="7" width="7.42578125" hidden="1" customWidth="1" outlineLevel="1"/>
    <col min="8" max="8" width="9.42578125" hidden="1" customWidth="1" outlineLevel="1"/>
    <col min="9" max="9" width="8.140625" hidden="1" customWidth="1" outlineLevel="1"/>
    <col min="10" max="10" width="9.5703125" hidden="1" customWidth="1" outlineLevel="1"/>
    <col min="11" max="11" width="9.28515625" hidden="1" customWidth="1" outlineLevel="1"/>
    <col min="12" max="12" width="10.28515625" hidden="1" customWidth="1" outlineLevel="1"/>
    <col min="13" max="13" width="11" hidden="1" customWidth="1" outlineLevel="1"/>
    <col min="14" max="14" width="10.7109375" hidden="1" customWidth="1" outlineLevel="1"/>
    <col min="15" max="15" width="10.28515625" hidden="1" customWidth="1" outlineLevel="1"/>
    <col min="16" max="16" width="10.28515625" bestFit="1" customWidth="1" collapsed="1"/>
  </cols>
  <sheetData>
    <row r="1" spans="1:18" outlineLevel="1" x14ac:dyDescent="0.25">
      <c r="A1" s="1"/>
      <c r="B1" s="1"/>
      <c r="C1" s="1"/>
      <c r="E1" s="1"/>
      <c r="F1" s="1">
        <v>3.8</v>
      </c>
      <c r="G1" s="1"/>
      <c r="H1" s="1"/>
      <c r="I1" s="2">
        <v>0.08</v>
      </c>
      <c r="J1" s="2">
        <v>0.08</v>
      </c>
      <c r="K1" s="1"/>
      <c r="L1" s="1"/>
      <c r="M1" s="1"/>
      <c r="N1" s="1"/>
      <c r="O1" s="1"/>
    </row>
    <row r="2" spans="1:18" s="3" customFormat="1" ht="15.75" thickBot="1" x14ac:dyDescent="0.3">
      <c r="A2" s="97"/>
      <c r="B2" s="94" t="s">
        <v>450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1:18" s="3" customFormat="1" ht="15.75" customHeight="1" thickTop="1" x14ac:dyDescent="0.25">
      <c r="B3" s="96" t="s">
        <v>451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18" s="3" customFormat="1" ht="12.75" x14ac:dyDescent="0.2">
      <c r="A4" s="92" t="s">
        <v>0</v>
      </c>
      <c r="B4" s="163" t="s">
        <v>176</v>
      </c>
      <c r="C4" s="163"/>
      <c r="D4" s="163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8" s="3" customFormat="1" ht="24.75" customHeight="1" x14ac:dyDescent="0.2">
      <c r="B5" s="163"/>
      <c r="C5" s="163"/>
      <c r="D5" s="163"/>
      <c r="E5" s="6"/>
      <c r="F5" s="6"/>
      <c r="G5" s="6"/>
      <c r="H5" s="6"/>
      <c r="I5" s="6"/>
      <c r="J5" s="6"/>
      <c r="K5" s="6"/>
      <c r="L5" s="6"/>
      <c r="M5" s="7"/>
      <c r="N5" s="7"/>
      <c r="O5" s="7"/>
    </row>
    <row r="6" spans="1:18" s="3" customFormat="1" ht="12.75" x14ac:dyDescent="0.2">
      <c r="A6" s="92" t="s">
        <v>1</v>
      </c>
      <c r="B6" s="6" t="s">
        <v>177</v>
      </c>
      <c r="C6" s="11"/>
      <c r="D6" s="12"/>
      <c r="E6" s="93" t="s">
        <v>4</v>
      </c>
      <c r="H6" s="14">
        <f>O55</f>
        <v>0</v>
      </c>
      <c r="I6" s="13" t="s">
        <v>140</v>
      </c>
      <c r="L6" s="10"/>
      <c r="M6" s="10"/>
      <c r="N6" s="10"/>
      <c r="O6" s="10"/>
    </row>
    <row r="7" spans="1:18" s="3" customFormat="1" ht="12.75" x14ac:dyDescent="0.2">
      <c r="A7" s="92" t="s">
        <v>2</v>
      </c>
      <c r="B7" s="6" t="s">
        <v>178</v>
      </c>
      <c r="C7" s="11"/>
      <c r="D7" s="12"/>
      <c r="E7" s="7" t="s">
        <v>5</v>
      </c>
      <c r="F7" s="7"/>
      <c r="G7" s="7"/>
      <c r="H7" s="5"/>
      <c r="I7" s="5"/>
      <c r="J7" s="5"/>
      <c r="M7" s="10"/>
      <c r="N7" s="10"/>
      <c r="O7" s="10"/>
    </row>
    <row r="8" spans="1:18" s="3" customFormat="1" ht="12.75" x14ac:dyDescent="0.2">
      <c r="A8" s="92" t="s">
        <v>3</v>
      </c>
      <c r="B8" s="6" t="s">
        <v>174</v>
      </c>
      <c r="C8" s="11"/>
      <c r="D8" s="12"/>
      <c r="E8" s="10"/>
      <c r="F8" s="10"/>
      <c r="G8" s="10"/>
      <c r="H8" s="9"/>
      <c r="I8" s="10"/>
      <c r="J8" s="10"/>
      <c r="K8" s="10"/>
      <c r="L8" s="10"/>
      <c r="M8" s="10"/>
      <c r="N8" s="10"/>
      <c r="O8" s="10"/>
    </row>
    <row r="9" spans="1:18" s="3" customFormat="1" ht="13.5" thickBot="1" x14ac:dyDescent="0.25">
      <c r="A9" s="6"/>
      <c r="B9" s="7"/>
      <c r="C9" s="7"/>
      <c r="D9" s="15"/>
      <c r="E9" s="7"/>
      <c r="F9" s="7"/>
      <c r="G9" s="7"/>
      <c r="H9" s="16"/>
      <c r="I9" s="13"/>
      <c r="J9" s="14"/>
      <c r="K9" s="13"/>
      <c r="M9" s="152"/>
      <c r="N9" s="152"/>
      <c r="O9" s="13"/>
    </row>
    <row r="10" spans="1:18" s="3" customFormat="1" ht="18.75" customHeight="1" x14ac:dyDescent="0.25">
      <c r="A10" s="153" t="s">
        <v>6</v>
      </c>
      <c r="B10" s="155" t="s">
        <v>7</v>
      </c>
      <c r="C10" s="157" t="s">
        <v>8</v>
      </c>
      <c r="D10" s="157" t="s">
        <v>9</v>
      </c>
      <c r="E10" s="155" t="s">
        <v>10</v>
      </c>
      <c r="F10" s="155"/>
      <c r="G10" s="155"/>
      <c r="H10" s="155"/>
      <c r="I10" s="155"/>
      <c r="J10" s="155"/>
      <c r="K10" s="155" t="s">
        <v>11</v>
      </c>
      <c r="L10" s="155" t="s">
        <v>11</v>
      </c>
      <c r="M10" s="155"/>
      <c r="N10" s="155"/>
      <c r="O10" s="159"/>
    </row>
    <row r="11" spans="1:18" s="3" customFormat="1" ht="88.5" customHeight="1" thickBot="1" x14ac:dyDescent="0.3">
      <c r="A11" s="154"/>
      <c r="B11" s="156"/>
      <c r="C11" s="158"/>
      <c r="D11" s="158"/>
      <c r="E11" s="17" t="s">
        <v>12</v>
      </c>
      <c r="F11" s="17" t="s">
        <v>13</v>
      </c>
      <c r="G11" s="17" t="s">
        <v>14</v>
      </c>
      <c r="H11" s="18" t="s">
        <v>15</v>
      </c>
      <c r="I11" s="17" t="s">
        <v>16</v>
      </c>
      <c r="J11" s="17" t="s">
        <v>17</v>
      </c>
      <c r="K11" s="17" t="s">
        <v>18</v>
      </c>
      <c r="L11" s="17" t="s">
        <v>19</v>
      </c>
      <c r="M11" s="17" t="s">
        <v>20</v>
      </c>
      <c r="N11" s="17" t="s">
        <v>16</v>
      </c>
      <c r="O11" s="19" t="s">
        <v>21</v>
      </c>
    </row>
    <row r="12" spans="1:18" s="23" customFormat="1" ht="15" customHeight="1" thickBot="1" x14ac:dyDescent="0.3">
      <c r="A12" s="20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21">
        <v>10</v>
      </c>
      <c r="K12" s="21">
        <v>11</v>
      </c>
      <c r="L12" s="21">
        <v>12</v>
      </c>
      <c r="M12" s="21">
        <v>13</v>
      </c>
      <c r="N12" s="21">
        <v>14</v>
      </c>
      <c r="O12" s="22">
        <v>15</v>
      </c>
    </row>
    <row r="13" spans="1:18" s="23" customFormat="1" ht="15.75" thickBot="1" x14ac:dyDescent="0.3">
      <c r="A13" s="149" t="s">
        <v>22</v>
      </c>
      <c r="B13" s="150"/>
      <c r="C13" s="150"/>
      <c r="D13" s="151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8" s="23" customFormat="1" ht="13.5" thickBot="1" x14ac:dyDescent="0.3">
      <c r="A14" s="25"/>
      <c r="B14" s="146" t="s">
        <v>23</v>
      </c>
      <c r="C14" s="147"/>
      <c r="D14" s="148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</row>
    <row r="15" spans="1:18" s="3" customFormat="1" ht="38.25" x14ac:dyDescent="0.25">
      <c r="A15" s="115" t="s">
        <v>453</v>
      </c>
      <c r="B15" s="116" t="s">
        <v>445</v>
      </c>
      <c r="C15" s="117" t="s">
        <v>324</v>
      </c>
      <c r="D15" s="118">
        <v>1</v>
      </c>
      <c r="E15" s="119"/>
      <c r="F15" s="119"/>
      <c r="G15" s="119"/>
      <c r="H15" s="120"/>
      <c r="I15" s="119"/>
      <c r="J15" s="121"/>
      <c r="K15" s="121"/>
      <c r="L15" s="121"/>
      <c r="M15" s="121"/>
      <c r="N15" s="121"/>
      <c r="O15" s="121"/>
      <c r="R15" s="122"/>
    </row>
    <row r="16" spans="1:18" s="3" customFormat="1" ht="12.75" x14ac:dyDescent="0.25">
      <c r="A16" s="115" t="s">
        <v>454</v>
      </c>
      <c r="B16" s="116" t="s">
        <v>385</v>
      </c>
      <c r="C16" s="117" t="s">
        <v>29</v>
      </c>
      <c r="D16" s="118">
        <v>182.7</v>
      </c>
      <c r="E16" s="119"/>
      <c r="F16" s="119"/>
      <c r="G16" s="119"/>
      <c r="H16" s="120"/>
      <c r="I16" s="119"/>
      <c r="J16" s="121"/>
      <c r="K16" s="121"/>
      <c r="L16" s="121"/>
      <c r="M16" s="121"/>
      <c r="N16" s="121"/>
      <c r="O16" s="121"/>
    </row>
    <row r="17" spans="1:15" s="3" customFormat="1" ht="25.5" x14ac:dyDescent="0.25">
      <c r="A17" s="115" t="s">
        <v>455</v>
      </c>
      <c r="B17" s="116" t="s">
        <v>386</v>
      </c>
      <c r="C17" s="117" t="s">
        <v>116</v>
      </c>
      <c r="D17" s="118">
        <v>43</v>
      </c>
      <c r="E17" s="119"/>
      <c r="F17" s="119"/>
      <c r="G17" s="119"/>
      <c r="H17" s="120"/>
      <c r="I17" s="119"/>
      <c r="J17" s="121"/>
      <c r="K17" s="121"/>
      <c r="L17" s="121"/>
      <c r="M17" s="121"/>
      <c r="N17" s="121"/>
      <c r="O17" s="121"/>
    </row>
    <row r="18" spans="1:15" s="3" customFormat="1" ht="26.25" thickBot="1" x14ac:dyDescent="0.3">
      <c r="A18" s="115" t="s">
        <v>456</v>
      </c>
      <c r="B18" s="116" t="s">
        <v>387</v>
      </c>
      <c r="C18" s="117" t="s">
        <v>324</v>
      </c>
      <c r="D18" s="118">
        <v>1</v>
      </c>
      <c r="E18" s="121"/>
      <c r="F18" s="119"/>
      <c r="G18" s="119"/>
      <c r="H18" s="120"/>
      <c r="I18" s="119"/>
      <c r="J18" s="121"/>
      <c r="K18" s="121"/>
      <c r="L18" s="121"/>
      <c r="M18" s="121"/>
      <c r="N18" s="121"/>
      <c r="O18" s="121"/>
    </row>
    <row r="19" spans="1:15" s="23" customFormat="1" ht="13.5" thickBot="1" x14ac:dyDescent="0.3">
      <c r="A19" s="25"/>
      <c r="B19" s="146" t="s">
        <v>32</v>
      </c>
      <c r="C19" s="147"/>
      <c r="D19" s="148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1:15" s="23" customFormat="1" ht="38.25" x14ac:dyDescent="0.2">
      <c r="A20" s="115" t="s">
        <v>457</v>
      </c>
      <c r="B20" s="116" t="s">
        <v>438</v>
      </c>
      <c r="C20" s="133" t="s">
        <v>116</v>
      </c>
      <c r="D20" s="133">
        <f>15+6+7.5</f>
        <v>28.5</v>
      </c>
      <c r="E20" s="119"/>
      <c r="F20" s="119"/>
      <c r="G20" s="119"/>
      <c r="H20" s="120"/>
      <c r="I20" s="119"/>
      <c r="J20" s="121"/>
      <c r="K20" s="121"/>
      <c r="L20" s="121"/>
      <c r="M20" s="121"/>
      <c r="N20" s="121"/>
      <c r="O20" s="121"/>
    </row>
    <row r="21" spans="1:15" s="23" customFormat="1" ht="39" thickBot="1" x14ac:dyDescent="0.25">
      <c r="A21" s="115" t="s">
        <v>458</v>
      </c>
      <c r="B21" s="116" t="s">
        <v>699</v>
      </c>
      <c r="C21" s="133" t="s">
        <v>116</v>
      </c>
      <c r="D21" s="133">
        <v>970</v>
      </c>
      <c r="E21" s="38"/>
      <c r="F21" s="39"/>
      <c r="G21" s="39"/>
      <c r="H21" s="39"/>
      <c r="I21" s="24"/>
      <c r="J21" s="40"/>
      <c r="K21" s="41"/>
      <c r="L21" s="41"/>
      <c r="M21" s="41"/>
      <c r="N21" s="41"/>
      <c r="O21" s="41"/>
    </row>
    <row r="22" spans="1:15" s="23" customFormat="1" ht="15.75" thickBot="1" x14ac:dyDescent="0.3">
      <c r="A22" s="149" t="s">
        <v>42</v>
      </c>
      <c r="B22" s="150"/>
      <c r="C22" s="150"/>
      <c r="D22" s="151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</row>
    <row r="23" spans="1:15" s="23" customFormat="1" ht="28.5" customHeight="1" thickBot="1" x14ac:dyDescent="0.3">
      <c r="A23" s="25"/>
      <c r="B23" s="146" t="s">
        <v>44</v>
      </c>
      <c r="C23" s="147"/>
      <c r="D23" s="148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spans="1:15" s="23" customFormat="1" ht="12.75" x14ac:dyDescent="0.2">
      <c r="A24" s="115" t="s">
        <v>459</v>
      </c>
      <c r="B24" s="116" t="s">
        <v>393</v>
      </c>
      <c r="C24" s="133" t="s">
        <v>116</v>
      </c>
      <c r="D24" s="133">
        <v>420</v>
      </c>
      <c r="E24" s="38"/>
      <c r="F24" s="39"/>
      <c r="G24" s="39"/>
      <c r="H24" s="39"/>
      <c r="I24" s="24"/>
      <c r="J24" s="40"/>
      <c r="K24" s="41"/>
      <c r="L24" s="41"/>
      <c r="M24" s="41"/>
      <c r="N24" s="41"/>
      <c r="O24" s="41"/>
    </row>
    <row r="25" spans="1:15" s="23" customFormat="1" ht="25.5" x14ac:dyDescent="0.2">
      <c r="A25" s="115" t="s">
        <v>460</v>
      </c>
      <c r="B25" s="116" t="s">
        <v>394</v>
      </c>
      <c r="C25" s="133" t="s">
        <v>41</v>
      </c>
      <c r="D25" s="133">
        <v>673.2</v>
      </c>
      <c r="E25" s="38"/>
      <c r="F25" s="39"/>
      <c r="G25" s="39"/>
      <c r="H25" s="39"/>
      <c r="I25" s="24"/>
      <c r="J25" s="40"/>
      <c r="K25" s="41"/>
      <c r="L25" s="41"/>
      <c r="M25" s="41"/>
      <c r="N25" s="41"/>
      <c r="O25" s="41"/>
    </row>
    <row r="26" spans="1:15" s="23" customFormat="1" ht="13.5" thickBot="1" x14ac:dyDescent="0.25">
      <c r="A26" s="115" t="s">
        <v>461</v>
      </c>
      <c r="B26" s="116" t="s">
        <v>395</v>
      </c>
      <c r="C26" s="133" t="s">
        <v>116</v>
      </c>
      <c r="D26" s="133">
        <v>1390</v>
      </c>
      <c r="E26" s="38"/>
      <c r="F26" s="39"/>
      <c r="G26" s="39"/>
      <c r="H26" s="39"/>
      <c r="I26" s="24"/>
      <c r="J26" s="40"/>
      <c r="K26" s="41"/>
      <c r="L26" s="41"/>
      <c r="M26" s="41"/>
      <c r="N26" s="41"/>
      <c r="O26" s="41"/>
    </row>
    <row r="27" spans="1:15" s="23" customFormat="1" ht="15.75" thickBot="1" x14ac:dyDescent="0.3">
      <c r="A27" s="149" t="s">
        <v>397</v>
      </c>
      <c r="B27" s="150"/>
      <c r="C27" s="150"/>
      <c r="D27" s="151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15" s="23" customFormat="1" ht="13.5" thickBot="1" x14ac:dyDescent="0.3">
      <c r="A28" s="25"/>
      <c r="B28" s="146" t="s">
        <v>398</v>
      </c>
      <c r="C28" s="147"/>
      <c r="D28" s="148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 s="23" customFormat="1" ht="12.75" x14ac:dyDescent="0.2">
      <c r="A29" s="115" t="s">
        <v>462</v>
      </c>
      <c r="B29" s="116" t="s">
        <v>399</v>
      </c>
      <c r="C29" s="133" t="s">
        <v>41</v>
      </c>
      <c r="D29" s="133">
        <f>ROUND(455.4*1.05,0)</f>
        <v>478</v>
      </c>
      <c r="E29" s="38"/>
      <c r="F29" s="39"/>
      <c r="G29" s="39"/>
      <c r="H29" s="39"/>
      <c r="I29" s="24"/>
      <c r="J29" s="40"/>
      <c r="K29" s="41"/>
      <c r="L29" s="41"/>
      <c r="M29" s="41"/>
      <c r="N29" s="41"/>
      <c r="O29" s="41"/>
    </row>
    <row r="30" spans="1:15" s="23" customFormat="1" ht="25.5" x14ac:dyDescent="0.2">
      <c r="A30" s="115" t="s">
        <v>463</v>
      </c>
      <c r="B30" s="116" t="s">
        <v>400</v>
      </c>
      <c r="C30" s="133" t="s">
        <v>116</v>
      </c>
      <c r="D30" s="133">
        <v>1066</v>
      </c>
      <c r="E30" s="38"/>
      <c r="F30" s="39"/>
      <c r="G30" s="39"/>
      <c r="H30" s="39"/>
      <c r="I30" s="24"/>
      <c r="J30" s="40"/>
      <c r="K30" s="41"/>
      <c r="L30" s="41"/>
      <c r="M30" s="41"/>
      <c r="N30" s="41"/>
      <c r="O30" s="41"/>
    </row>
    <row r="31" spans="1:15" s="23" customFormat="1" ht="25.5" x14ac:dyDescent="0.2">
      <c r="A31" s="115" t="s">
        <v>464</v>
      </c>
      <c r="B31" s="116" t="s">
        <v>401</v>
      </c>
      <c r="C31" s="133" t="s">
        <v>116</v>
      </c>
      <c r="D31" s="133">
        <v>872</v>
      </c>
      <c r="E31" s="38"/>
      <c r="F31" s="39"/>
      <c r="G31" s="39"/>
      <c r="H31" s="39"/>
      <c r="I31" s="24"/>
      <c r="J31" s="40"/>
      <c r="K31" s="41"/>
      <c r="L31" s="41"/>
      <c r="M31" s="41"/>
      <c r="N31" s="41"/>
      <c r="O31" s="41"/>
    </row>
    <row r="32" spans="1:15" s="23" customFormat="1" ht="26.25" thickBot="1" x14ac:dyDescent="0.25">
      <c r="A32" s="115" t="s">
        <v>465</v>
      </c>
      <c r="B32" s="116" t="s">
        <v>402</v>
      </c>
      <c r="C32" s="133" t="s">
        <v>116</v>
      </c>
      <c r="D32" s="133">
        <f>872+8</f>
        <v>880</v>
      </c>
      <c r="E32" s="38"/>
      <c r="F32" s="39"/>
      <c r="G32" s="39"/>
      <c r="H32" s="39"/>
      <c r="I32" s="24"/>
      <c r="J32" s="40"/>
      <c r="K32" s="41"/>
      <c r="L32" s="41"/>
      <c r="M32" s="41"/>
      <c r="N32" s="41"/>
      <c r="O32" s="41"/>
    </row>
    <row r="33" spans="1:15" s="23" customFormat="1" ht="13.5" thickBot="1" x14ac:dyDescent="0.3">
      <c r="A33" s="25"/>
      <c r="B33" s="146" t="s">
        <v>403</v>
      </c>
      <c r="C33" s="147"/>
      <c r="D33" s="148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 s="23" customFormat="1" ht="12.75" x14ac:dyDescent="0.2">
      <c r="A34" s="115" t="s">
        <v>466</v>
      </c>
      <c r="B34" s="116" t="s">
        <v>399</v>
      </c>
      <c r="C34" s="133" t="s">
        <v>41</v>
      </c>
      <c r="D34" s="133">
        <f>ROUND(81*1.05,0)</f>
        <v>85</v>
      </c>
      <c r="E34" s="38"/>
      <c r="F34" s="39"/>
      <c r="G34" s="39"/>
      <c r="H34" s="39"/>
      <c r="I34" s="24"/>
      <c r="J34" s="40"/>
      <c r="K34" s="41"/>
      <c r="L34" s="41"/>
      <c r="M34" s="41"/>
      <c r="N34" s="41"/>
      <c r="O34" s="41"/>
    </row>
    <row r="35" spans="1:15" s="23" customFormat="1" ht="25.5" x14ac:dyDescent="0.2">
      <c r="A35" s="115" t="s">
        <v>467</v>
      </c>
      <c r="B35" s="116" t="s">
        <v>400</v>
      </c>
      <c r="C35" s="133" t="s">
        <v>116</v>
      </c>
      <c r="D35" s="133">
        <v>192</v>
      </c>
      <c r="E35" s="38"/>
      <c r="F35" s="39"/>
      <c r="G35" s="39"/>
      <c r="H35" s="39"/>
      <c r="I35" s="24"/>
      <c r="J35" s="40"/>
      <c r="K35" s="41"/>
      <c r="L35" s="41"/>
      <c r="M35" s="41"/>
      <c r="N35" s="41"/>
      <c r="O35" s="41"/>
    </row>
    <row r="36" spans="1:15" s="23" customFormat="1" ht="25.5" x14ac:dyDescent="0.2">
      <c r="A36" s="115" t="s">
        <v>468</v>
      </c>
      <c r="B36" s="116" t="s">
        <v>401</v>
      </c>
      <c r="C36" s="133" t="s">
        <v>116</v>
      </c>
      <c r="D36" s="133">
        <v>127</v>
      </c>
      <c r="E36" s="38"/>
      <c r="F36" s="39"/>
      <c r="G36" s="39"/>
      <c r="H36" s="39"/>
      <c r="I36" s="24"/>
      <c r="J36" s="40"/>
      <c r="K36" s="41"/>
      <c r="L36" s="41"/>
      <c r="M36" s="41"/>
      <c r="N36" s="41"/>
      <c r="O36" s="41"/>
    </row>
    <row r="37" spans="1:15" s="23" customFormat="1" ht="26.25" thickBot="1" x14ac:dyDescent="0.25">
      <c r="A37" s="115" t="s">
        <v>469</v>
      </c>
      <c r="B37" s="116" t="s">
        <v>402</v>
      </c>
      <c r="C37" s="133" t="s">
        <v>116</v>
      </c>
      <c r="D37" s="133">
        <v>127</v>
      </c>
      <c r="E37" s="38"/>
      <c r="F37" s="39"/>
      <c r="G37" s="39"/>
      <c r="H37" s="39"/>
      <c r="I37" s="24"/>
      <c r="J37" s="40"/>
      <c r="K37" s="41"/>
      <c r="L37" s="41"/>
      <c r="M37" s="41"/>
      <c r="N37" s="41"/>
      <c r="O37" s="41"/>
    </row>
    <row r="38" spans="1:15" s="23" customFormat="1" ht="13.5" thickBot="1" x14ac:dyDescent="0.3">
      <c r="A38" s="25"/>
      <c r="B38" s="146" t="s">
        <v>405</v>
      </c>
      <c r="C38" s="147"/>
      <c r="D38" s="148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 s="23" customFormat="1" ht="38.25" x14ac:dyDescent="0.2">
      <c r="A39" s="115" t="s">
        <v>470</v>
      </c>
      <c r="B39" s="116" t="s">
        <v>406</v>
      </c>
      <c r="C39" s="133" t="s">
        <v>41</v>
      </c>
      <c r="D39" s="133">
        <v>15.3</v>
      </c>
      <c r="E39" s="38"/>
      <c r="F39" s="39"/>
      <c r="G39" s="39"/>
      <c r="H39" s="39"/>
      <c r="I39" s="24"/>
      <c r="J39" s="40"/>
      <c r="K39" s="41"/>
      <c r="L39" s="41"/>
      <c r="M39" s="41"/>
      <c r="N39" s="41"/>
      <c r="O39" s="41"/>
    </row>
    <row r="40" spans="1:15" s="23" customFormat="1" ht="39" thickBot="1" x14ac:dyDescent="0.25">
      <c r="A40" s="115" t="s">
        <v>471</v>
      </c>
      <c r="B40" s="116" t="s">
        <v>407</v>
      </c>
      <c r="C40" s="133" t="s">
        <v>41</v>
      </c>
      <c r="D40" s="133">
        <v>19.5</v>
      </c>
      <c r="E40" s="38"/>
      <c r="F40" s="39"/>
      <c r="G40" s="39"/>
      <c r="H40" s="39"/>
      <c r="I40" s="24"/>
      <c r="J40" s="40"/>
      <c r="K40" s="41"/>
      <c r="L40" s="41"/>
      <c r="M40" s="41"/>
      <c r="N40" s="41"/>
      <c r="O40" s="41"/>
    </row>
    <row r="41" spans="1:15" s="23" customFormat="1" ht="15.75" thickBot="1" x14ac:dyDescent="0.3">
      <c r="A41" s="149" t="s">
        <v>409</v>
      </c>
      <c r="B41" s="150"/>
      <c r="C41" s="150"/>
      <c r="D41" s="151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</row>
    <row r="42" spans="1:15" s="23" customFormat="1" ht="13.5" thickBot="1" x14ac:dyDescent="0.3">
      <c r="A42" s="25"/>
      <c r="B42" s="146" t="s">
        <v>416</v>
      </c>
      <c r="C42" s="147"/>
      <c r="D42" s="148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</row>
    <row r="43" spans="1:15" s="125" customFormat="1" ht="39" thickBot="1" x14ac:dyDescent="0.3">
      <c r="A43" s="115" t="s">
        <v>1290</v>
      </c>
      <c r="B43" s="124" t="s">
        <v>415</v>
      </c>
      <c r="C43" s="123" t="s">
        <v>29</v>
      </c>
      <c r="D43" s="123">
        <f>313</f>
        <v>313</v>
      </c>
      <c r="E43" s="119"/>
      <c r="F43" s="119"/>
      <c r="G43" s="119"/>
      <c r="H43" s="119"/>
      <c r="I43" s="119"/>
      <c r="J43" s="121"/>
      <c r="K43" s="121"/>
      <c r="L43" s="121"/>
      <c r="M43" s="121"/>
      <c r="N43" s="121"/>
      <c r="O43" s="121"/>
    </row>
    <row r="44" spans="1:15" s="23" customFormat="1" ht="15.75" thickBot="1" x14ac:dyDescent="0.3">
      <c r="A44" s="149" t="s">
        <v>417</v>
      </c>
      <c r="B44" s="150"/>
      <c r="C44" s="150"/>
      <c r="D44" s="151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  <row r="45" spans="1:15" s="125" customFormat="1" ht="26.25" thickBot="1" x14ac:dyDescent="0.25">
      <c r="A45" s="115" t="s">
        <v>472</v>
      </c>
      <c r="B45" s="26" t="s">
        <v>452</v>
      </c>
      <c r="C45" s="123" t="s">
        <v>116</v>
      </c>
      <c r="D45" s="123">
        <v>228</v>
      </c>
      <c r="E45" s="119"/>
      <c r="F45" s="119"/>
      <c r="G45" s="119"/>
      <c r="H45" s="119"/>
      <c r="I45" s="119"/>
      <c r="J45" s="121"/>
      <c r="K45" s="121"/>
      <c r="L45" s="121"/>
      <c r="M45" s="121"/>
      <c r="N45" s="121"/>
      <c r="O45" s="121"/>
    </row>
    <row r="46" spans="1:15" s="125" customFormat="1" ht="15.75" thickBot="1" x14ac:dyDescent="0.3">
      <c r="A46" s="149" t="s">
        <v>421</v>
      </c>
      <c r="B46" s="150"/>
      <c r="C46" s="150"/>
      <c r="D46" s="151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</row>
    <row r="47" spans="1:15" s="125" customFormat="1" ht="25.5" x14ac:dyDescent="0.25">
      <c r="A47" s="115" t="s">
        <v>473</v>
      </c>
      <c r="B47" s="124" t="s">
        <v>422</v>
      </c>
      <c r="C47" s="123" t="s">
        <v>35</v>
      </c>
      <c r="D47" s="123">
        <v>1</v>
      </c>
      <c r="E47" s="120"/>
      <c r="F47" s="120"/>
      <c r="G47" s="119"/>
      <c r="H47" s="119"/>
      <c r="I47" s="119"/>
      <c r="J47" s="121"/>
      <c r="K47" s="121"/>
      <c r="L47" s="121"/>
      <c r="M47" s="121"/>
      <c r="N47" s="121"/>
      <c r="O47" s="121"/>
    </row>
    <row r="48" spans="1:15" s="125" customFormat="1" ht="12.75" x14ac:dyDescent="0.25">
      <c r="A48" s="115" t="s">
        <v>474</v>
      </c>
      <c r="B48" s="124" t="s">
        <v>696</v>
      </c>
      <c r="C48" s="123" t="s">
        <v>35</v>
      </c>
      <c r="D48" s="123">
        <v>1</v>
      </c>
      <c r="E48" s="121"/>
      <c r="F48" s="119"/>
      <c r="G48" s="119"/>
      <c r="H48" s="120"/>
      <c r="I48" s="119"/>
      <c r="J48" s="121"/>
      <c r="K48" s="121"/>
      <c r="L48" s="121"/>
      <c r="M48" s="121"/>
      <c r="N48" s="121"/>
      <c r="O48" s="121"/>
    </row>
    <row r="49" spans="1:16" s="125" customFormat="1" ht="26.25" thickBot="1" x14ac:dyDescent="0.3">
      <c r="A49" s="115" t="s">
        <v>707</v>
      </c>
      <c r="B49" s="124" t="s">
        <v>424</v>
      </c>
      <c r="C49" s="123" t="s">
        <v>116</v>
      </c>
      <c r="D49" s="123">
        <v>8.6</v>
      </c>
      <c r="E49" s="119"/>
      <c r="F49" s="119"/>
      <c r="G49" s="119"/>
      <c r="H49" s="119"/>
      <c r="I49" s="119"/>
      <c r="J49" s="121"/>
      <c r="K49" s="121"/>
      <c r="L49" s="121"/>
      <c r="M49" s="121"/>
      <c r="N49" s="121"/>
      <c r="O49" s="121"/>
    </row>
    <row r="50" spans="1:16" s="23" customFormat="1" ht="15.75" thickBot="1" x14ac:dyDescent="0.3">
      <c r="A50" s="149" t="s">
        <v>425</v>
      </c>
      <c r="B50" s="150"/>
      <c r="C50" s="150"/>
      <c r="D50" s="151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</row>
    <row r="51" spans="1:16" s="125" customFormat="1" ht="25.5" x14ac:dyDescent="0.25">
      <c r="A51" s="115" t="s">
        <v>708</v>
      </c>
      <c r="B51" s="124" t="s">
        <v>426</v>
      </c>
      <c r="C51" s="123" t="s">
        <v>324</v>
      </c>
      <c r="D51" s="123">
        <v>5</v>
      </c>
      <c r="E51" s="119"/>
      <c r="F51" s="119"/>
      <c r="G51" s="119"/>
      <c r="H51" s="119"/>
      <c r="I51" s="119"/>
      <c r="J51" s="121"/>
      <c r="K51" s="121"/>
      <c r="L51" s="121"/>
      <c r="M51" s="121"/>
      <c r="N51" s="121"/>
      <c r="O51" s="121"/>
    </row>
    <row r="52" spans="1:16" ht="15.75" thickBot="1" x14ac:dyDescent="0.3">
      <c r="A52" s="64"/>
      <c r="B52" s="65"/>
      <c r="C52" s="66"/>
      <c r="D52" s="67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</row>
    <row r="53" spans="1:16" s="69" customFormat="1" ht="13.5" thickTop="1" x14ac:dyDescent="0.2">
      <c r="B53" s="70" t="s">
        <v>126</v>
      </c>
      <c r="C53" s="71"/>
      <c r="D53" s="72"/>
      <c r="E53" s="73"/>
      <c r="F53" s="73"/>
      <c r="G53" s="73"/>
      <c r="H53" s="73"/>
      <c r="I53" s="73"/>
      <c r="J53" s="73"/>
      <c r="K53" s="74">
        <f>SUM(K13:K44)</f>
        <v>0</v>
      </c>
      <c r="L53" s="74">
        <f>SUM(L13:L52)</f>
        <v>0</v>
      </c>
      <c r="M53" s="74">
        <f>SUM(M13:M52)</f>
        <v>0</v>
      </c>
      <c r="N53" s="74">
        <f>SUM(N13:N52)</f>
        <v>0</v>
      </c>
      <c r="O53" s="74">
        <f>SUM(O13:O52)</f>
        <v>0</v>
      </c>
      <c r="P53" s="75"/>
    </row>
    <row r="54" spans="1:16" ht="26.25" x14ac:dyDescent="0.25">
      <c r="B54" s="76" t="s">
        <v>127</v>
      </c>
      <c r="C54" s="77">
        <v>0</v>
      </c>
      <c r="D54" s="78"/>
      <c r="E54" s="79"/>
      <c r="F54" s="79"/>
      <c r="G54" s="79"/>
      <c r="H54" s="79"/>
      <c r="I54" s="79"/>
      <c r="J54" s="79"/>
      <c r="K54" s="79"/>
      <c r="L54" s="79"/>
      <c r="M54" s="80">
        <f>M53*C54</f>
        <v>0</v>
      </c>
      <c r="N54" s="79"/>
      <c r="O54" s="134">
        <f>M54</f>
        <v>0</v>
      </c>
    </row>
    <row r="55" spans="1:16" s="69" customFormat="1" ht="12.75" x14ac:dyDescent="0.2">
      <c r="B55" s="81" t="s">
        <v>126</v>
      </c>
      <c r="C55" s="82"/>
      <c r="D55" s="83"/>
      <c r="E55" s="84"/>
      <c r="F55" s="84"/>
      <c r="G55" s="84"/>
      <c r="H55" s="84"/>
      <c r="I55" s="84"/>
      <c r="J55" s="84"/>
      <c r="K55" s="30">
        <f>SUM(K53:K54)</f>
        <v>0</v>
      </c>
      <c r="L55" s="30">
        <f>SUM(L53:L54)</f>
        <v>0</v>
      </c>
      <c r="M55" s="30">
        <f>SUM(M53:M54)</f>
        <v>0</v>
      </c>
      <c r="N55" s="30">
        <f>SUM(N53:N54)</f>
        <v>0</v>
      </c>
      <c r="O55" s="30">
        <f>SUM(O53:O54)</f>
        <v>0</v>
      </c>
    </row>
    <row r="56" spans="1:16" x14ac:dyDescent="0.25">
      <c r="B56" s="85"/>
      <c r="C56" s="86"/>
      <c r="D56" s="87"/>
      <c r="E56" s="88"/>
      <c r="F56" s="88"/>
      <c r="G56" s="88"/>
      <c r="H56" s="88"/>
      <c r="I56" s="88"/>
      <c r="J56" s="88"/>
      <c r="K56" s="88"/>
      <c r="L56" s="88"/>
      <c r="M56" s="88"/>
      <c r="N56" s="88"/>
      <c r="O56" s="88"/>
    </row>
    <row r="57" spans="1:16" x14ac:dyDescent="0.25">
      <c r="A57" s="89" t="s">
        <v>128</v>
      </c>
      <c r="B57" s="90"/>
      <c r="C57" s="90"/>
      <c r="D57" s="91"/>
    </row>
    <row r="58" spans="1:16" x14ac:dyDescent="0.25">
      <c r="A58" s="105" t="s">
        <v>129</v>
      </c>
      <c r="B58" s="8"/>
      <c r="C58" s="106"/>
      <c r="D58" s="107"/>
    </row>
    <row r="59" spans="1:16" x14ac:dyDescent="0.25">
      <c r="A59" s="105" t="s">
        <v>130</v>
      </c>
      <c r="B59" s="8"/>
      <c r="C59" s="106"/>
      <c r="D59" s="107"/>
    </row>
    <row r="60" spans="1:16" x14ac:dyDescent="0.25">
      <c r="A60" s="105" t="s">
        <v>131</v>
      </c>
      <c r="B60" s="8"/>
      <c r="C60" s="106"/>
      <c r="D60" s="107"/>
    </row>
    <row r="61" spans="1:16" x14ac:dyDescent="0.25">
      <c r="A61" s="105" t="s">
        <v>132</v>
      </c>
      <c r="B61" s="8"/>
      <c r="C61" s="106"/>
      <c r="D61" s="107"/>
    </row>
    <row r="62" spans="1:16" x14ac:dyDescent="0.25">
      <c r="A62" s="105" t="s">
        <v>133</v>
      </c>
      <c r="B62" s="8"/>
      <c r="C62" s="106"/>
      <c r="D62" s="107"/>
    </row>
    <row r="63" spans="1:16" x14ac:dyDescent="0.25">
      <c r="A63" s="105" t="s">
        <v>134</v>
      </c>
      <c r="B63" s="8"/>
      <c r="C63" s="106"/>
      <c r="D63" s="107"/>
    </row>
    <row r="64" spans="1:16" x14ac:dyDescent="0.25">
      <c r="A64" s="105" t="s">
        <v>135</v>
      </c>
      <c r="B64" s="8"/>
      <c r="C64" s="106"/>
      <c r="D64" s="107"/>
    </row>
    <row r="65" spans="1:5" x14ac:dyDescent="0.25">
      <c r="A65" s="105" t="s">
        <v>136</v>
      </c>
      <c r="B65" s="8"/>
      <c r="C65" s="106"/>
      <c r="D65" s="107"/>
    </row>
    <row r="66" spans="1:5" x14ac:dyDescent="0.25">
      <c r="A66" s="105" t="s">
        <v>137</v>
      </c>
      <c r="B66" s="8"/>
      <c r="C66" s="106"/>
      <c r="D66" s="107"/>
    </row>
    <row r="67" spans="1:5" x14ac:dyDescent="0.25">
      <c r="A67" s="162" t="s">
        <v>179</v>
      </c>
      <c r="B67" s="162"/>
      <c r="C67" s="162"/>
      <c r="D67" s="162"/>
    </row>
    <row r="68" spans="1:5" x14ac:dyDescent="0.25">
      <c r="A68" s="108" t="s">
        <v>180</v>
      </c>
      <c r="B68" s="109"/>
      <c r="C68" s="110"/>
      <c r="D68" s="111"/>
    </row>
    <row r="69" spans="1:5" ht="25.5" customHeight="1" x14ac:dyDescent="0.25">
      <c r="A69" s="3" t="s">
        <v>138</v>
      </c>
      <c r="C69" s="160" t="str">
        <f>'LT1; UKT, Sporta iela '!C98:D98</f>
        <v>Jānis Jirjens</v>
      </c>
      <c r="D69" s="160"/>
    </row>
    <row r="70" spans="1:5" x14ac:dyDescent="0.25">
      <c r="A70" s="3"/>
      <c r="C70" s="3"/>
    </row>
    <row r="71" spans="1:5" x14ac:dyDescent="0.25">
      <c r="A71" s="3" t="s">
        <v>139</v>
      </c>
      <c r="C71" s="161" t="str">
        <f>'LT15; CD, Sporta iela '!C90:D90</f>
        <v>I.Šahno</v>
      </c>
      <c r="D71" s="161"/>
    </row>
    <row r="72" spans="1:5" x14ac:dyDescent="0.25">
      <c r="A72" s="3"/>
      <c r="C72" s="161" t="str">
        <f>'LT15; CD, Sporta iela '!C91:E91</f>
        <v>20-6886</v>
      </c>
      <c r="D72" s="161"/>
      <c r="E72" s="161"/>
    </row>
    <row r="74" spans="1:5" x14ac:dyDescent="0.25">
      <c r="B74" t="s">
        <v>1293</v>
      </c>
      <c r="D74" s="1">
        <f>D29</f>
        <v>478</v>
      </c>
      <c r="E74" s="145">
        <f>'LT15; CD, Sporta iela '!D94+'LT16; CD, Meža iela 1 '!D90+'LT17; CD, Meža iela 2'!D88+'LT18; CD, Avotu iela'!D89+'LT19; CD, Pumpura iela'!D88+D74</f>
        <v>3891</v>
      </c>
    </row>
    <row r="75" spans="1:5" x14ac:dyDescent="0.25">
      <c r="B75" t="s">
        <v>403</v>
      </c>
      <c r="D75" s="1">
        <f>D34</f>
        <v>85</v>
      </c>
      <c r="E75" s="145">
        <f>'LT15; CD, Sporta iela '!D95+'LT16; CD, Meža iela 1 '!D91+'LT17; CD, Meža iela 2'!D89+'LT18; CD, Avotu iela'!D90+'LT19; CD, Pumpura iela'!D89+D75</f>
        <v>780</v>
      </c>
    </row>
  </sheetData>
  <mergeCells count="26">
    <mergeCell ref="A27:D27"/>
    <mergeCell ref="B4:D5"/>
    <mergeCell ref="M9:N9"/>
    <mergeCell ref="A10:A11"/>
    <mergeCell ref="B10:B11"/>
    <mergeCell ref="C10:C11"/>
    <mergeCell ref="D10:D11"/>
    <mergeCell ref="E10:J10"/>
    <mergeCell ref="K10:O10"/>
    <mergeCell ref="A13:D13"/>
    <mergeCell ref="B14:D14"/>
    <mergeCell ref="B19:D19"/>
    <mergeCell ref="A22:D22"/>
    <mergeCell ref="B23:D23"/>
    <mergeCell ref="B28:D28"/>
    <mergeCell ref="B33:D33"/>
    <mergeCell ref="B38:D38"/>
    <mergeCell ref="A41:D41"/>
    <mergeCell ref="B42:D42"/>
    <mergeCell ref="C72:E72"/>
    <mergeCell ref="A44:D44"/>
    <mergeCell ref="A46:D46"/>
    <mergeCell ref="A50:D50"/>
    <mergeCell ref="A67:D67"/>
    <mergeCell ref="C69:D69"/>
    <mergeCell ref="C71:D71"/>
  </mergeCells>
  <pageMargins left="0.70866141732283472" right="0.70866141732283472" top="0.74803149606299213" bottom="0.74803149606299213" header="0.31496062992125984" footer="0.31496062992125984"/>
  <pageSetup paperSize="9" scale="90" orientation="portrait" r:id="rId1"/>
  <headerFooter>
    <oddHeader>&amp;A</oddHeader>
    <oddFooter>&amp;CLapa &amp;P no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93"/>
  <sheetViews>
    <sheetView showZeros="0" view="pageBreakPreview" topLeftCell="A67" zoomScaleNormal="100" zoomScaleSheetLayoutView="100" workbookViewId="0">
      <selection activeCell="D55" sqref="D55"/>
    </sheetView>
  </sheetViews>
  <sheetFormatPr defaultRowHeight="15" outlineLevelRow="1" outlineLevelCol="1" x14ac:dyDescent="0.25"/>
  <cols>
    <col min="1" max="1" width="16.85546875" customWidth="1"/>
    <col min="2" max="2" width="40.42578125" customWidth="1"/>
    <col min="3" max="3" width="7.28515625" customWidth="1"/>
    <col min="4" max="4" width="8.7109375" style="1" customWidth="1"/>
    <col min="5" max="5" width="8" hidden="1" customWidth="1" outlineLevel="1"/>
    <col min="6" max="6" width="6.140625" hidden="1" customWidth="1" outlineLevel="1"/>
    <col min="7" max="7" width="8" hidden="1" customWidth="1" outlineLevel="1"/>
    <col min="8" max="8" width="9.42578125" hidden="1" customWidth="1" outlineLevel="1"/>
    <col min="9" max="9" width="8.42578125" hidden="1" customWidth="1" outlineLevel="1"/>
    <col min="10" max="10" width="9.5703125" hidden="1" customWidth="1" outlineLevel="1"/>
    <col min="11" max="11" width="9.28515625" hidden="1" customWidth="1" outlineLevel="1"/>
    <col min="12" max="12" width="10.28515625" hidden="1" customWidth="1" outlineLevel="1"/>
    <col min="13" max="13" width="11" hidden="1" customWidth="1" outlineLevel="1"/>
    <col min="14" max="14" width="9.28515625" hidden="1" customWidth="1" outlineLevel="1"/>
    <col min="15" max="15" width="10.28515625" hidden="1" customWidth="1" outlineLevel="1"/>
    <col min="16" max="16" width="10.28515625" bestFit="1" customWidth="1" collapsed="1"/>
  </cols>
  <sheetData>
    <row r="1" spans="1:15" outlineLevel="1" x14ac:dyDescent="0.25">
      <c r="A1" s="1"/>
      <c r="B1" s="1"/>
      <c r="C1" s="1"/>
      <c r="E1" s="1"/>
      <c r="F1" s="1">
        <v>3.8</v>
      </c>
      <c r="G1" s="1"/>
      <c r="H1" s="1"/>
      <c r="I1" s="2">
        <v>0.08</v>
      </c>
      <c r="J1" s="1"/>
      <c r="K1" s="1"/>
      <c r="L1" s="1"/>
      <c r="M1" s="1"/>
      <c r="N1" s="1"/>
      <c r="O1" s="1"/>
    </row>
    <row r="2" spans="1:15" s="3" customFormat="1" ht="15.75" thickBot="1" x14ac:dyDescent="0.3">
      <c r="A2" s="97"/>
      <c r="B2" s="94" t="s">
        <v>209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1:15" s="3" customFormat="1" ht="15.75" customHeight="1" thickTop="1" x14ac:dyDescent="0.25">
      <c r="B3" s="96" t="s">
        <v>208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15" s="3" customFormat="1" ht="12.75" x14ac:dyDescent="0.2">
      <c r="A4" s="92" t="s">
        <v>0</v>
      </c>
      <c r="B4" s="163" t="s">
        <v>176</v>
      </c>
      <c r="C4" s="163"/>
      <c r="D4" s="163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s="3" customFormat="1" ht="27" customHeight="1" x14ac:dyDescent="0.2">
      <c r="B5" s="163"/>
      <c r="C5" s="163"/>
      <c r="D5" s="163"/>
      <c r="E5" s="6"/>
      <c r="F5" s="6"/>
      <c r="G5" s="6"/>
      <c r="H5" s="6"/>
      <c r="I5" s="6"/>
      <c r="J5" s="6"/>
      <c r="K5" s="6"/>
      <c r="L5" s="6"/>
      <c r="M5" s="7"/>
      <c r="N5" s="7"/>
      <c r="O5" s="7"/>
    </row>
    <row r="6" spans="1:15" s="3" customFormat="1" ht="12.75" x14ac:dyDescent="0.2">
      <c r="A6" s="92" t="s">
        <v>1</v>
      </c>
      <c r="B6" s="6" t="s">
        <v>177</v>
      </c>
      <c r="C6" s="11"/>
      <c r="D6" s="12"/>
      <c r="E6" s="93" t="s">
        <v>4</v>
      </c>
      <c r="H6" s="14">
        <f>O76</f>
        <v>0</v>
      </c>
      <c r="I6" s="13" t="s">
        <v>140</v>
      </c>
      <c r="L6" s="10"/>
      <c r="M6" s="10"/>
      <c r="N6" s="10"/>
      <c r="O6" s="10"/>
    </row>
    <row r="7" spans="1:15" s="3" customFormat="1" ht="12.75" x14ac:dyDescent="0.2">
      <c r="A7" s="92" t="s">
        <v>2</v>
      </c>
      <c r="B7" s="6" t="s">
        <v>178</v>
      </c>
      <c r="C7" s="11"/>
      <c r="D7" s="12"/>
      <c r="E7" s="7" t="s">
        <v>5</v>
      </c>
      <c r="F7" s="7"/>
      <c r="G7" s="7"/>
      <c r="H7" s="5"/>
      <c r="I7" s="5"/>
      <c r="J7" s="5"/>
      <c r="M7" s="10"/>
      <c r="N7" s="10"/>
      <c r="O7" s="10"/>
    </row>
    <row r="8" spans="1:15" s="3" customFormat="1" ht="12.75" x14ac:dyDescent="0.2">
      <c r="A8" s="92" t="s">
        <v>3</v>
      </c>
      <c r="B8" s="6" t="s">
        <v>174</v>
      </c>
      <c r="C8" s="11"/>
      <c r="D8" s="12"/>
      <c r="E8" s="10"/>
      <c r="F8" s="10"/>
      <c r="G8" s="10"/>
      <c r="H8" s="9"/>
      <c r="I8" s="10"/>
      <c r="J8" s="10"/>
      <c r="K8" s="10"/>
      <c r="L8" s="10"/>
      <c r="M8" s="10"/>
      <c r="N8" s="10"/>
      <c r="O8" s="10"/>
    </row>
    <row r="9" spans="1:15" s="3" customFormat="1" ht="13.5" thickBot="1" x14ac:dyDescent="0.25">
      <c r="A9" s="6"/>
      <c r="B9" s="7"/>
      <c r="C9" s="7"/>
      <c r="D9" s="15"/>
      <c r="E9" s="7"/>
      <c r="F9" s="7"/>
      <c r="G9" s="7"/>
      <c r="H9" s="16"/>
      <c r="I9" s="13"/>
      <c r="J9" s="14"/>
      <c r="K9" s="13"/>
      <c r="M9" s="152"/>
      <c r="N9" s="152"/>
      <c r="O9" s="13"/>
    </row>
    <row r="10" spans="1:15" s="3" customFormat="1" ht="18.75" customHeight="1" x14ac:dyDescent="0.25">
      <c r="A10" s="153" t="s">
        <v>6</v>
      </c>
      <c r="B10" s="155" t="s">
        <v>7</v>
      </c>
      <c r="C10" s="157" t="s">
        <v>8</v>
      </c>
      <c r="D10" s="157" t="s">
        <v>9</v>
      </c>
      <c r="E10" s="155" t="s">
        <v>10</v>
      </c>
      <c r="F10" s="155"/>
      <c r="G10" s="155"/>
      <c r="H10" s="155"/>
      <c r="I10" s="155"/>
      <c r="J10" s="155"/>
      <c r="K10" s="155" t="s">
        <v>11</v>
      </c>
      <c r="L10" s="155" t="s">
        <v>11</v>
      </c>
      <c r="M10" s="155"/>
      <c r="N10" s="155"/>
      <c r="O10" s="159"/>
    </row>
    <row r="11" spans="1:15" s="3" customFormat="1" ht="88.5" customHeight="1" thickBot="1" x14ac:dyDescent="0.3">
      <c r="A11" s="154"/>
      <c r="B11" s="156"/>
      <c r="C11" s="158"/>
      <c r="D11" s="158"/>
      <c r="E11" s="17" t="s">
        <v>12</v>
      </c>
      <c r="F11" s="17" t="s">
        <v>13</v>
      </c>
      <c r="G11" s="17" t="s">
        <v>14</v>
      </c>
      <c r="H11" s="18" t="s">
        <v>15</v>
      </c>
      <c r="I11" s="17" t="s">
        <v>16</v>
      </c>
      <c r="J11" s="17" t="s">
        <v>17</v>
      </c>
      <c r="K11" s="17" t="s">
        <v>18</v>
      </c>
      <c r="L11" s="17" t="s">
        <v>19</v>
      </c>
      <c r="M11" s="17" t="s">
        <v>20</v>
      </c>
      <c r="N11" s="17" t="s">
        <v>16</v>
      </c>
      <c r="O11" s="19" t="s">
        <v>21</v>
      </c>
    </row>
    <row r="12" spans="1:15" s="23" customFormat="1" ht="15" customHeight="1" thickBot="1" x14ac:dyDescent="0.3">
      <c r="A12" s="20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21">
        <v>10</v>
      </c>
      <c r="K12" s="21">
        <v>11</v>
      </c>
      <c r="L12" s="21">
        <v>12</v>
      </c>
      <c r="M12" s="21">
        <v>13</v>
      </c>
      <c r="N12" s="21">
        <v>14</v>
      </c>
      <c r="O12" s="22">
        <v>15</v>
      </c>
    </row>
    <row r="13" spans="1:15" s="23" customFormat="1" ht="15.75" thickBot="1" x14ac:dyDescent="0.3">
      <c r="A13" s="149" t="s">
        <v>22</v>
      </c>
      <c r="B13" s="150"/>
      <c r="C13" s="150"/>
      <c r="D13" s="151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s="23" customFormat="1" ht="13.5" thickBot="1" x14ac:dyDescent="0.3">
      <c r="A14" s="25"/>
      <c r="B14" s="146" t="s">
        <v>23</v>
      </c>
      <c r="C14" s="147"/>
      <c r="D14" s="148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</row>
    <row r="15" spans="1:15" s="23" customFormat="1" ht="12.75" x14ac:dyDescent="0.2">
      <c r="A15" s="25" t="s">
        <v>1113</v>
      </c>
      <c r="B15" s="26" t="s">
        <v>25</v>
      </c>
      <c r="C15" s="27" t="s">
        <v>26</v>
      </c>
      <c r="D15" s="28" t="s">
        <v>142</v>
      </c>
      <c r="E15" s="29"/>
      <c r="F15" s="24"/>
      <c r="G15" s="29"/>
      <c r="H15" s="30"/>
      <c r="I15" s="24"/>
      <c r="J15" s="24"/>
      <c r="K15" s="24"/>
      <c r="L15" s="24"/>
      <c r="M15" s="24"/>
      <c r="N15" s="24"/>
      <c r="O15" s="24"/>
    </row>
    <row r="16" spans="1:15" s="23" customFormat="1" ht="25.5" x14ac:dyDescent="0.2">
      <c r="A16" s="25" t="s">
        <v>1114</v>
      </c>
      <c r="B16" s="26" t="s">
        <v>28</v>
      </c>
      <c r="C16" s="27" t="s">
        <v>29</v>
      </c>
      <c r="D16" s="28" t="s">
        <v>210</v>
      </c>
      <c r="E16" s="31"/>
      <c r="F16" s="24"/>
      <c r="G16" s="31"/>
      <c r="H16" s="31"/>
      <c r="I16" s="31"/>
      <c r="J16" s="24"/>
      <c r="K16" s="24"/>
      <c r="L16" s="24"/>
      <c r="M16" s="24"/>
      <c r="N16" s="24"/>
      <c r="O16" s="24"/>
    </row>
    <row r="17" spans="1:15" s="23" customFormat="1" ht="38.25" x14ac:dyDescent="0.2">
      <c r="A17" s="25" t="s">
        <v>1115</v>
      </c>
      <c r="B17" s="44" t="s">
        <v>45</v>
      </c>
      <c r="C17" s="27" t="s">
        <v>36</v>
      </c>
      <c r="D17" s="28" t="s">
        <v>202</v>
      </c>
      <c r="E17" s="29"/>
      <c r="F17" s="24"/>
      <c r="G17" s="24"/>
      <c r="H17" s="29"/>
      <c r="I17" s="24"/>
      <c r="J17" s="24"/>
      <c r="K17" s="24"/>
      <c r="L17" s="24"/>
      <c r="M17" s="24"/>
      <c r="N17" s="24"/>
      <c r="O17" s="24"/>
    </row>
    <row r="18" spans="1:15" s="23" customFormat="1" ht="13.5" thickBot="1" x14ac:dyDescent="0.25">
      <c r="A18" s="25" t="s">
        <v>1116</v>
      </c>
      <c r="B18" s="26" t="s">
        <v>31</v>
      </c>
      <c r="C18" s="27" t="s">
        <v>26</v>
      </c>
      <c r="D18" s="28" t="s">
        <v>142</v>
      </c>
      <c r="E18" s="24"/>
      <c r="F18" s="24"/>
      <c r="G18" s="29"/>
      <c r="H18" s="30"/>
      <c r="I18" s="24"/>
      <c r="J18" s="24"/>
      <c r="K18" s="24"/>
      <c r="L18" s="24"/>
      <c r="M18" s="24"/>
      <c r="N18" s="24"/>
      <c r="O18" s="24"/>
    </row>
    <row r="19" spans="1:15" s="23" customFormat="1" ht="13.5" thickBot="1" x14ac:dyDescent="0.3">
      <c r="A19" s="25"/>
      <c r="B19" s="146" t="s">
        <v>32</v>
      </c>
      <c r="C19" s="147"/>
      <c r="D19" s="148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1:15" s="23" customFormat="1" ht="63.75" x14ac:dyDescent="0.2">
      <c r="A20" s="25" t="s">
        <v>1117</v>
      </c>
      <c r="B20" s="26" t="s">
        <v>34</v>
      </c>
      <c r="C20" s="27" t="s">
        <v>35</v>
      </c>
      <c r="D20" s="28" t="s">
        <v>171</v>
      </c>
      <c r="E20" s="29"/>
      <c r="F20" s="24"/>
      <c r="G20" s="24"/>
      <c r="H20" s="29"/>
      <c r="I20" s="24"/>
      <c r="J20" s="24"/>
      <c r="K20" s="24"/>
      <c r="L20" s="24"/>
      <c r="M20" s="24"/>
      <c r="N20" s="24"/>
      <c r="O20" s="24"/>
    </row>
    <row r="21" spans="1:15" s="23" customFormat="1" ht="12.75" x14ac:dyDescent="0.2">
      <c r="A21" s="25" t="s">
        <v>1118</v>
      </c>
      <c r="B21" s="26" t="s">
        <v>38</v>
      </c>
      <c r="C21" s="27" t="s">
        <v>29</v>
      </c>
      <c r="D21" s="28" t="s">
        <v>211</v>
      </c>
      <c r="E21" s="24"/>
      <c r="F21" s="24"/>
      <c r="G21" s="29"/>
      <c r="H21" s="30"/>
      <c r="I21" s="24"/>
      <c r="J21" s="24"/>
      <c r="K21" s="24"/>
      <c r="L21" s="24"/>
      <c r="M21" s="24"/>
      <c r="N21" s="24"/>
      <c r="O21" s="24"/>
    </row>
    <row r="22" spans="1:15" s="23" customFormat="1" ht="26.25" thickBot="1" x14ac:dyDescent="0.25">
      <c r="A22" s="25" t="s">
        <v>1119</v>
      </c>
      <c r="B22" s="36" t="s">
        <v>40</v>
      </c>
      <c r="C22" s="37" t="s">
        <v>41</v>
      </c>
      <c r="D22" s="37">
        <v>12</v>
      </c>
      <c r="E22" s="38"/>
      <c r="F22" s="39"/>
      <c r="G22" s="39"/>
      <c r="H22" s="39"/>
      <c r="I22" s="39"/>
      <c r="J22" s="40"/>
      <c r="K22" s="41"/>
      <c r="L22" s="41"/>
      <c r="M22" s="41"/>
      <c r="N22" s="41"/>
      <c r="O22" s="41"/>
    </row>
    <row r="23" spans="1:15" s="23" customFormat="1" ht="15.75" thickBot="1" x14ac:dyDescent="0.3">
      <c r="A23" s="149" t="s">
        <v>42</v>
      </c>
      <c r="B23" s="150"/>
      <c r="C23" s="150"/>
      <c r="D23" s="151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spans="1:15" s="23" customFormat="1" ht="28.5" customHeight="1" thickBot="1" x14ac:dyDescent="0.3">
      <c r="A24" s="25"/>
      <c r="B24" s="146" t="s">
        <v>44</v>
      </c>
      <c r="C24" s="147"/>
      <c r="D24" s="148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spans="1:15" s="23" customFormat="1" ht="25.5" x14ac:dyDescent="0.2">
      <c r="A25" s="25" t="s">
        <v>1120</v>
      </c>
      <c r="B25" s="26" t="s">
        <v>186</v>
      </c>
      <c r="C25" s="27" t="s">
        <v>29</v>
      </c>
      <c r="D25" s="99">
        <v>190</v>
      </c>
      <c r="E25" s="29"/>
      <c r="F25" s="24"/>
      <c r="G25" s="29"/>
      <c r="H25" s="29"/>
      <c r="I25" s="29"/>
      <c r="J25" s="24"/>
      <c r="K25" s="24"/>
      <c r="L25" s="24"/>
      <c r="M25" s="24"/>
      <c r="N25" s="24"/>
      <c r="O25" s="24"/>
    </row>
    <row r="26" spans="1:15" s="23" customFormat="1" ht="26.25" thickBot="1" x14ac:dyDescent="0.25">
      <c r="A26" s="25" t="s">
        <v>1121</v>
      </c>
      <c r="B26" s="26" t="s">
        <v>147</v>
      </c>
      <c r="C26" s="27" t="s">
        <v>47</v>
      </c>
      <c r="D26" s="28" t="s">
        <v>142</v>
      </c>
      <c r="E26" s="29"/>
      <c r="F26" s="24"/>
      <c r="G26" s="24"/>
      <c r="H26" s="29"/>
      <c r="I26" s="24"/>
      <c r="J26" s="24"/>
      <c r="K26" s="24"/>
      <c r="L26" s="24"/>
      <c r="M26" s="24"/>
      <c r="N26" s="24"/>
      <c r="O26" s="24"/>
    </row>
    <row r="27" spans="1:15" s="23" customFormat="1" ht="15.75" thickBot="1" x14ac:dyDescent="0.3">
      <c r="A27" s="149" t="s">
        <v>50</v>
      </c>
      <c r="B27" s="150"/>
      <c r="C27" s="150"/>
      <c r="D27" s="151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15" s="23" customFormat="1" ht="13.5" thickBot="1" x14ac:dyDescent="0.3">
      <c r="A28" s="25"/>
      <c r="B28" s="146" t="s">
        <v>51</v>
      </c>
      <c r="C28" s="147"/>
      <c r="D28" s="148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 s="23" customFormat="1" ht="25.5" x14ac:dyDescent="0.2">
      <c r="A29" s="25" t="s">
        <v>1122</v>
      </c>
      <c r="B29" s="63" t="s">
        <v>150</v>
      </c>
      <c r="C29" s="100" t="s">
        <v>29</v>
      </c>
      <c r="D29" s="46">
        <v>190</v>
      </c>
      <c r="E29" s="29"/>
      <c r="F29" s="24"/>
      <c r="G29" s="29"/>
      <c r="H29" s="29"/>
      <c r="I29" s="24"/>
      <c r="J29" s="24"/>
      <c r="K29" s="24"/>
      <c r="L29" s="24"/>
      <c r="M29" s="24"/>
      <c r="N29" s="24"/>
      <c r="O29" s="24"/>
    </row>
    <row r="30" spans="1:15" s="23" customFormat="1" ht="25.5" x14ac:dyDescent="0.2">
      <c r="A30" s="25" t="s">
        <v>1123</v>
      </c>
      <c r="B30" s="63" t="s">
        <v>212</v>
      </c>
      <c r="C30" s="100" t="s">
        <v>149</v>
      </c>
      <c r="D30" s="46">
        <f>ROUND(D29*7.5/10,2)</f>
        <v>142.5</v>
      </c>
      <c r="E30" s="29"/>
      <c r="F30" s="24"/>
      <c r="G30" s="29"/>
      <c r="H30" s="29"/>
      <c r="I30" s="24"/>
      <c r="J30" s="24"/>
      <c r="K30" s="24"/>
      <c r="L30" s="24"/>
      <c r="M30" s="24"/>
      <c r="N30" s="24"/>
      <c r="O30" s="24"/>
    </row>
    <row r="31" spans="1:15" s="23" customFormat="1" ht="38.25" x14ac:dyDescent="0.2">
      <c r="A31" s="25" t="s">
        <v>1124</v>
      </c>
      <c r="B31" s="26" t="s">
        <v>188</v>
      </c>
      <c r="C31" s="26" t="s">
        <v>43</v>
      </c>
      <c r="D31" s="28" t="s">
        <v>213</v>
      </c>
      <c r="E31" s="29"/>
      <c r="F31" s="24"/>
      <c r="G31" s="29"/>
      <c r="H31" s="29"/>
      <c r="I31" s="29"/>
      <c r="J31" s="24"/>
      <c r="K31" s="24"/>
      <c r="L31" s="24"/>
      <c r="M31" s="24"/>
      <c r="N31" s="24"/>
      <c r="O31" s="24"/>
    </row>
    <row r="32" spans="1:15" s="23" customFormat="1" ht="12.75" x14ac:dyDescent="0.2">
      <c r="A32" s="25" t="s">
        <v>1125</v>
      </c>
      <c r="B32" s="32" t="s">
        <v>56</v>
      </c>
      <c r="C32" s="33" t="s">
        <v>37</v>
      </c>
      <c r="D32" s="50" t="s">
        <v>214</v>
      </c>
      <c r="E32" s="34"/>
      <c r="F32" s="35"/>
      <c r="G32" s="34"/>
      <c r="H32" s="34"/>
      <c r="I32" s="24"/>
      <c r="J32" s="35"/>
      <c r="K32" s="35"/>
      <c r="L32" s="35"/>
      <c r="M32" s="35"/>
      <c r="N32" s="35"/>
      <c r="O32" s="35"/>
    </row>
    <row r="33" spans="1:15" s="23" customFormat="1" ht="12.75" x14ac:dyDescent="0.2">
      <c r="A33" s="25" t="s">
        <v>1126</v>
      </c>
      <c r="B33" s="26" t="s">
        <v>58</v>
      </c>
      <c r="C33" s="45" t="s">
        <v>29</v>
      </c>
      <c r="D33" s="51" t="s">
        <v>215</v>
      </c>
      <c r="E33" s="29"/>
      <c r="F33" s="24"/>
      <c r="G33" s="29"/>
      <c r="H33" s="29"/>
      <c r="I33" s="29"/>
      <c r="J33" s="24"/>
      <c r="K33" s="24"/>
      <c r="L33" s="24"/>
      <c r="M33" s="24"/>
      <c r="N33" s="24"/>
      <c r="O33" s="24"/>
    </row>
    <row r="34" spans="1:15" s="23" customFormat="1" ht="12.75" x14ac:dyDescent="0.2">
      <c r="A34" s="25" t="s">
        <v>1127</v>
      </c>
      <c r="B34" s="32" t="s">
        <v>160</v>
      </c>
      <c r="C34" s="48" t="s">
        <v>29</v>
      </c>
      <c r="D34" s="50" t="s">
        <v>110</v>
      </c>
      <c r="E34" s="34"/>
      <c r="F34" s="35"/>
      <c r="G34" s="34"/>
      <c r="H34" s="34"/>
      <c r="I34" s="24"/>
      <c r="J34" s="35"/>
      <c r="K34" s="35"/>
      <c r="L34" s="35"/>
      <c r="M34" s="35"/>
      <c r="N34" s="35"/>
      <c r="O34" s="35"/>
    </row>
    <row r="35" spans="1:15" s="23" customFormat="1" ht="12.75" x14ac:dyDescent="0.2">
      <c r="A35" s="25" t="s">
        <v>1128</v>
      </c>
      <c r="B35" s="32" t="s">
        <v>60</v>
      </c>
      <c r="C35" s="48" t="s">
        <v>29</v>
      </c>
      <c r="D35" s="50" t="s">
        <v>202</v>
      </c>
      <c r="E35" s="34"/>
      <c r="F35" s="35"/>
      <c r="G35" s="34"/>
      <c r="H35" s="34"/>
      <c r="I35" s="24"/>
      <c r="J35" s="35"/>
      <c r="K35" s="35"/>
      <c r="L35" s="35"/>
      <c r="M35" s="35"/>
      <c r="N35" s="35"/>
      <c r="O35" s="35"/>
    </row>
    <row r="36" spans="1:15" s="23" customFormat="1" ht="12.75" x14ac:dyDescent="0.2">
      <c r="A36" s="25" t="s">
        <v>1129</v>
      </c>
      <c r="B36" s="32" t="s">
        <v>52</v>
      </c>
      <c r="C36" s="48" t="s">
        <v>29</v>
      </c>
      <c r="D36" s="50" t="s">
        <v>210</v>
      </c>
      <c r="E36" s="34"/>
      <c r="F36" s="35"/>
      <c r="G36" s="34"/>
      <c r="H36" s="34"/>
      <c r="I36" s="24"/>
      <c r="J36" s="35"/>
      <c r="K36" s="35"/>
      <c r="L36" s="35"/>
      <c r="M36" s="35"/>
      <c r="N36" s="35"/>
      <c r="O36" s="35"/>
    </row>
    <row r="37" spans="1:15" s="23" customFormat="1" ht="12.75" x14ac:dyDescent="0.2">
      <c r="A37" s="25" t="s">
        <v>1130</v>
      </c>
      <c r="B37" s="44" t="s">
        <v>216</v>
      </c>
      <c r="C37" s="46" t="s">
        <v>36</v>
      </c>
      <c r="D37" s="55">
        <v>1</v>
      </c>
      <c r="E37" s="53"/>
      <c r="F37" s="24"/>
      <c r="G37" s="29"/>
      <c r="H37" s="29"/>
      <c r="I37" s="29"/>
      <c r="J37" s="30"/>
      <c r="K37" s="24"/>
      <c r="L37" s="24"/>
      <c r="M37" s="24"/>
      <c r="N37" s="24"/>
      <c r="O37" s="24"/>
    </row>
    <row r="38" spans="1:15" s="23" customFormat="1" ht="38.25" x14ac:dyDescent="0.2">
      <c r="A38" s="25" t="s">
        <v>1131</v>
      </c>
      <c r="B38" s="26" t="s">
        <v>191</v>
      </c>
      <c r="C38" s="45" t="s">
        <v>36</v>
      </c>
      <c r="D38" s="51" t="s">
        <v>49</v>
      </c>
      <c r="E38" s="29"/>
      <c r="F38" s="24"/>
      <c r="G38" s="29"/>
      <c r="H38" s="29"/>
      <c r="I38" s="29"/>
      <c r="J38" s="35"/>
      <c r="K38" s="24"/>
      <c r="L38" s="24"/>
      <c r="M38" s="24"/>
      <c r="N38" s="24"/>
      <c r="O38" s="24"/>
    </row>
    <row r="39" spans="1:15" s="23" customFormat="1" ht="12.75" x14ac:dyDescent="0.2">
      <c r="A39" s="25" t="s">
        <v>1132</v>
      </c>
      <c r="B39" s="32" t="s">
        <v>66</v>
      </c>
      <c r="C39" s="48" t="s">
        <v>35</v>
      </c>
      <c r="D39" s="49">
        <v>1</v>
      </c>
      <c r="E39" s="34"/>
      <c r="F39" s="35"/>
      <c r="G39" s="34"/>
      <c r="H39" s="34"/>
      <c r="I39" s="24"/>
      <c r="J39" s="35"/>
      <c r="K39" s="35"/>
      <c r="L39" s="35"/>
      <c r="M39" s="35"/>
      <c r="N39" s="35"/>
      <c r="O39" s="35"/>
    </row>
    <row r="40" spans="1:15" s="23" customFormat="1" ht="12.75" x14ac:dyDescent="0.2">
      <c r="A40" s="25" t="s">
        <v>1133</v>
      </c>
      <c r="B40" s="32" t="s">
        <v>194</v>
      </c>
      <c r="C40" s="32" t="s">
        <v>35</v>
      </c>
      <c r="D40" s="32">
        <v>5</v>
      </c>
      <c r="E40" s="34"/>
      <c r="F40" s="35"/>
      <c r="G40" s="34"/>
      <c r="H40" s="34"/>
      <c r="I40" s="24"/>
      <c r="J40" s="35"/>
      <c r="K40" s="35"/>
      <c r="L40" s="35"/>
      <c r="M40" s="35"/>
      <c r="N40" s="35"/>
      <c r="O40" s="35"/>
    </row>
    <row r="41" spans="1:15" s="23" customFormat="1" ht="12.75" x14ac:dyDescent="0.2">
      <c r="A41" s="25" t="s">
        <v>1134</v>
      </c>
      <c r="B41" s="32" t="s">
        <v>158</v>
      </c>
      <c r="C41" s="32" t="s">
        <v>35</v>
      </c>
      <c r="D41" s="32">
        <v>5</v>
      </c>
      <c r="E41" s="34"/>
      <c r="F41" s="35"/>
      <c r="G41" s="34"/>
      <c r="H41" s="34"/>
      <c r="I41" s="24"/>
      <c r="J41" s="35"/>
      <c r="K41" s="35"/>
      <c r="L41" s="35"/>
      <c r="M41" s="35"/>
      <c r="N41" s="35"/>
      <c r="O41" s="35"/>
    </row>
    <row r="42" spans="1:15" s="23" customFormat="1" ht="38.25" x14ac:dyDescent="0.2">
      <c r="A42" s="25" t="s">
        <v>1135</v>
      </c>
      <c r="B42" s="32" t="s">
        <v>159</v>
      </c>
      <c r="C42" s="32" t="s">
        <v>35</v>
      </c>
      <c r="D42" s="32">
        <v>5</v>
      </c>
      <c r="E42" s="34"/>
      <c r="F42" s="35"/>
      <c r="G42" s="34"/>
      <c r="H42" s="34"/>
      <c r="I42" s="24"/>
      <c r="J42" s="35"/>
      <c r="K42" s="35"/>
      <c r="L42" s="35"/>
      <c r="M42" s="35"/>
      <c r="N42" s="35"/>
      <c r="O42" s="35"/>
    </row>
    <row r="43" spans="1:15" s="23" customFormat="1" ht="12.75" x14ac:dyDescent="0.2">
      <c r="A43" s="25" t="s">
        <v>1136</v>
      </c>
      <c r="B43" s="26" t="s">
        <v>245</v>
      </c>
      <c r="C43" s="52" t="s">
        <v>35</v>
      </c>
      <c r="D43" s="51" t="s">
        <v>202</v>
      </c>
      <c r="E43" s="39"/>
      <c r="F43" s="42"/>
      <c r="G43" s="42"/>
      <c r="H43" s="43"/>
      <c r="I43" s="31"/>
      <c r="J43" s="39"/>
      <c r="K43" s="39"/>
      <c r="L43" s="24"/>
      <c r="M43" s="24"/>
      <c r="N43" s="24"/>
      <c r="O43" s="24"/>
    </row>
    <row r="44" spans="1:15" s="23" customFormat="1" ht="13.5" thickBot="1" x14ac:dyDescent="0.25">
      <c r="A44" s="25" t="s">
        <v>1137</v>
      </c>
      <c r="B44" s="32" t="s">
        <v>76</v>
      </c>
      <c r="C44" s="32" t="s">
        <v>41</v>
      </c>
      <c r="D44" s="32">
        <v>0.6</v>
      </c>
      <c r="E44" s="34"/>
      <c r="F44" s="35"/>
      <c r="G44" s="34"/>
      <c r="H44" s="34"/>
      <c r="I44" s="24"/>
      <c r="J44" s="35"/>
      <c r="K44" s="35"/>
      <c r="L44" s="35"/>
      <c r="M44" s="35"/>
      <c r="N44" s="35"/>
      <c r="O44" s="35"/>
    </row>
    <row r="45" spans="1:15" s="23" customFormat="1" ht="13.5" thickBot="1" x14ac:dyDescent="0.3">
      <c r="A45" s="25"/>
      <c r="B45" s="146" t="s">
        <v>77</v>
      </c>
      <c r="C45" s="147"/>
      <c r="D45" s="148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</row>
    <row r="46" spans="1:15" s="23" customFormat="1" ht="12.75" x14ac:dyDescent="0.2">
      <c r="A46" s="25" t="s">
        <v>1138</v>
      </c>
      <c r="B46" s="26" t="s">
        <v>79</v>
      </c>
      <c r="C46" s="52" t="s">
        <v>43</v>
      </c>
      <c r="D46" s="51" t="s">
        <v>217</v>
      </c>
      <c r="E46" s="29"/>
      <c r="F46" s="24"/>
      <c r="G46" s="29"/>
      <c r="H46" s="29"/>
      <c r="I46" s="29"/>
      <c r="J46" s="24"/>
      <c r="K46" s="24"/>
      <c r="L46" s="24"/>
      <c r="M46" s="24"/>
      <c r="N46" s="24"/>
      <c r="O46" s="24"/>
    </row>
    <row r="47" spans="1:15" s="23" customFormat="1" ht="12.75" x14ac:dyDescent="0.2">
      <c r="A47" s="25" t="s">
        <v>1139</v>
      </c>
      <c r="B47" s="32" t="s">
        <v>56</v>
      </c>
      <c r="C47" s="33" t="s">
        <v>37</v>
      </c>
      <c r="D47" s="50" t="s">
        <v>218</v>
      </c>
      <c r="E47" s="34"/>
      <c r="F47" s="35"/>
      <c r="G47" s="34"/>
      <c r="H47" s="34"/>
      <c r="I47" s="24"/>
      <c r="J47" s="35"/>
      <c r="K47" s="35"/>
      <c r="L47" s="35"/>
      <c r="M47" s="35"/>
      <c r="N47" s="35"/>
      <c r="O47" s="35"/>
    </row>
    <row r="48" spans="1:15" s="23" customFormat="1" ht="25.5" x14ac:dyDescent="0.2">
      <c r="A48" s="25" t="s">
        <v>1140</v>
      </c>
      <c r="B48" s="26" t="s">
        <v>82</v>
      </c>
      <c r="C48" s="26" t="s">
        <v>37</v>
      </c>
      <c r="D48" s="28" t="s">
        <v>219</v>
      </c>
      <c r="E48" s="29"/>
      <c r="F48" s="24"/>
      <c r="G48" s="29"/>
      <c r="H48" s="29"/>
      <c r="I48" s="29"/>
      <c r="J48" s="24"/>
      <c r="K48" s="24"/>
      <c r="L48" s="24"/>
      <c r="M48" s="24"/>
      <c r="N48" s="24"/>
      <c r="O48" s="24"/>
    </row>
    <row r="49" spans="1:15" s="23" customFormat="1" ht="38.25" x14ac:dyDescent="0.2">
      <c r="A49" s="25" t="s">
        <v>1141</v>
      </c>
      <c r="B49" s="63" t="s">
        <v>163</v>
      </c>
      <c r="C49" s="101" t="s">
        <v>37</v>
      </c>
      <c r="D49" s="98">
        <v>286</v>
      </c>
      <c r="E49" s="29"/>
      <c r="F49" s="24"/>
      <c r="G49" s="29"/>
      <c r="H49" s="29"/>
      <c r="I49" s="29"/>
      <c r="J49" s="24"/>
      <c r="K49" s="24"/>
      <c r="L49" s="24"/>
      <c r="M49" s="24"/>
      <c r="N49" s="24"/>
      <c r="O49" s="24"/>
    </row>
    <row r="50" spans="1:15" s="23" customFormat="1" ht="12.75" x14ac:dyDescent="0.2">
      <c r="A50" s="25" t="s">
        <v>1142</v>
      </c>
      <c r="B50" s="32" t="s">
        <v>164</v>
      </c>
      <c r="C50" s="102" t="s">
        <v>37</v>
      </c>
      <c r="D50" s="98">
        <v>286</v>
      </c>
      <c r="E50" s="34"/>
      <c r="F50" s="35"/>
      <c r="G50" s="34"/>
      <c r="H50" s="34"/>
      <c r="I50" s="24"/>
      <c r="J50" s="35"/>
      <c r="K50" s="35"/>
      <c r="L50" s="35"/>
      <c r="M50" s="35"/>
      <c r="N50" s="35"/>
      <c r="O50" s="35"/>
    </row>
    <row r="51" spans="1:15" s="23" customFormat="1" ht="26.25" thickBot="1" x14ac:dyDescent="0.25">
      <c r="A51" s="25" t="s">
        <v>1143</v>
      </c>
      <c r="B51" s="26" t="s">
        <v>166</v>
      </c>
      <c r="C51" s="26" t="s">
        <v>37</v>
      </c>
      <c r="D51" s="28" t="s">
        <v>220</v>
      </c>
      <c r="E51" s="29"/>
      <c r="F51" s="24"/>
      <c r="G51" s="29"/>
      <c r="H51" s="29"/>
      <c r="I51" s="29"/>
      <c r="J51" s="24"/>
      <c r="K51" s="24"/>
      <c r="L51" s="24"/>
      <c r="M51" s="24"/>
      <c r="N51" s="24"/>
      <c r="O51" s="24"/>
    </row>
    <row r="52" spans="1:15" s="23" customFormat="1" ht="13.5" thickBot="1" x14ac:dyDescent="0.3">
      <c r="A52" s="25"/>
      <c r="B52" s="146" t="s">
        <v>84</v>
      </c>
      <c r="C52" s="147"/>
      <c r="D52" s="148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</row>
    <row r="53" spans="1:15" s="23" customFormat="1" ht="51.75" thickBot="1" x14ac:dyDescent="0.25">
      <c r="A53" s="25" t="s">
        <v>1144</v>
      </c>
      <c r="B53" s="26" t="s">
        <v>86</v>
      </c>
      <c r="C53" s="27" t="s">
        <v>29</v>
      </c>
      <c r="D53" s="28" t="s">
        <v>215</v>
      </c>
      <c r="E53" s="29"/>
      <c r="F53" s="24"/>
      <c r="G53" s="29"/>
      <c r="H53" s="29"/>
      <c r="I53" s="29"/>
      <c r="J53" s="24"/>
      <c r="K53" s="24"/>
      <c r="L53" s="24"/>
      <c r="M53" s="24"/>
      <c r="N53" s="24"/>
      <c r="O53" s="24"/>
    </row>
    <row r="54" spans="1:15" s="23" customFormat="1" ht="13.5" thickBot="1" x14ac:dyDescent="0.3">
      <c r="A54" s="25"/>
      <c r="B54" s="146" t="s">
        <v>87</v>
      </c>
      <c r="C54" s="147"/>
      <c r="D54" s="148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</row>
    <row r="55" spans="1:15" s="23" customFormat="1" ht="51" x14ac:dyDescent="0.2">
      <c r="A55" s="25" t="s">
        <v>1145</v>
      </c>
      <c r="B55" s="26" t="s">
        <v>199</v>
      </c>
      <c r="C55" s="45" t="s">
        <v>26</v>
      </c>
      <c r="D55" s="51" t="s">
        <v>142</v>
      </c>
      <c r="E55" s="29"/>
      <c r="F55" s="24"/>
      <c r="G55" s="29"/>
      <c r="H55" s="29"/>
      <c r="I55" s="29"/>
      <c r="J55" s="24"/>
      <c r="K55" s="24"/>
      <c r="L55" s="24"/>
      <c r="M55" s="24"/>
      <c r="N55" s="24"/>
      <c r="O55" s="24"/>
    </row>
    <row r="56" spans="1:15" s="23" customFormat="1" ht="38.25" x14ac:dyDescent="0.2">
      <c r="A56" s="25" t="s">
        <v>1146</v>
      </c>
      <c r="B56" s="32" t="s">
        <v>92</v>
      </c>
      <c r="C56" s="47" t="s">
        <v>26</v>
      </c>
      <c r="D56" s="49">
        <v>1</v>
      </c>
      <c r="E56" s="34"/>
      <c r="F56" s="35"/>
      <c r="G56" s="34"/>
      <c r="H56" s="34"/>
      <c r="I56" s="24"/>
      <c r="J56" s="35"/>
      <c r="K56" s="35"/>
      <c r="L56" s="35"/>
      <c r="M56" s="35"/>
      <c r="N56" s="35"/>
      <c r="O56" s="35"/>
    </row>
    <row r="57" spans="1:15" s="23" customFormat="1" ht="25.5" x14ac:dyDescent="0.2">
      <c r="A57" s="25" t="s">
        <v>1147</v>
      </c>
      <c r="B57" s="32" t="s">
        <v>168</v>
      </c>
      <c r="C57" s="103" t="s">
        <v>35</v>
      </c>
      <c r="D57" s="104">
        <v>1</v>
      </c>
      <c r="E57" s="34"/>
      <c r="F57" s="35"/>
      <c r="G57" s="34"/>
      <c r="H57" s="34"/>
      <c r="I57" s="24"/>
      <c r="J57" s="35"/>
      <c r="K57" s="35"/>
      <c r="L57" s="35"/>
      <c r="M57" s="35"/>
      <c r="N57" s="35"/>
      <c r="O57" s="35"/>
    </row>
    <row r="58" spans="1:15" s="23" customFormat="1" ht="26.25" thickBot="1" x14ac:dyDescent="0.25">
      <c r="A58" s="25" t="s">
        <v>1148</v>
      </c>
      <c r="B58" s="32" t="s">
        <v>201</v>
      </c>
      <c r="C58" s="103" t="s">
        <v>35</v>
      </c>
      <c r="D58" s="104">
        <v>1</v>
      </c>
      <c r="E58" s="34"/>
      <c r="F58" s="35"/>
      <c r="G58" s="34"/>
      <c r="H58" s="34"/>
      <c r="I58" s="24"/>
      <c r="J58" s="35"/>
      <c r="K58" s="35"/>
      <c r="L58" s="35"/>
      <c r="M58" s="35"/>
      <c r="N58" s="35"/>
      <c r="O58" s="35"/>
    </row>
    <row r="59" spans="1:15" s="23" customFormat="1" ht="13.5" thickBot="1" x14ac:dyDescent="0.3">
      <c r="A59" s="25"/>
      <c r="B59" s="146" t="s">
        <v>94</v>
      </c>
      <c r="C59" s="147"/>
      <c r="D59" s="148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</row>
    <row r="60" spans="1:15" s="23" customFormat="1" ht="12.75" x14ac:dyDescent="0.2">
      <c r="A60" s="25" t="s">
        <v>1149</v>
      </c>
      <c r="B60" s="44" t="s">
        <v>95</v>
      </c>
      <c r="C60" s="46" t="s">
        <v>35</v>
      </c>
      <c r="D60" s="55">
        <v>9</v>
      </c>
      <c r="E60" s="53"/>
      <c r="F60" s="24"/>
      <c r="G60" s="29"/>
      <c r="H60" s="29"/>
      <c r="I60" s="29"/>
      <c r="J60" s="30"/>
      <c r="K60" s="24"/>
      <c r="L60" s="24"/>
      <c r="M60" s="24"/>
      <c r="N60" s="24"/>
      <c r="O60" s="24"/>
    </row>
    <row r="61" spans="1:15" s="23" customFormat="1" ht="12.75" x14ac:dyDescent="0.2">
      <c r="A61" s="25" t="s">
        <v>1150</v>
      </c>
      <c r="B61" s="47" t="s">
        <v>200</v>
      </c>
      <c r="C61" s="48" t="s">
        <v>35</v>
      </c>
      <c r="D61" s="57">
        <v>1</v>
      </c>
      <c r="E61" s="34"/>
      <c r="F61" s="35"/>
      <c r="G61" s="34"/>
      <c r="H61" s="34"/>
      <c r="I61" s="24"/>
      <c r="J61" s="35"/>
      <c r="K61" s="35"/>
      <c r="L61" s="35"/>
      <c r="M61" s="35"/>
      <c r="N61" s="35"/>
      <c r="O61" s="35"/>
    </row>
    <row r="62" spans="1:15" s="23" customFormat="1" ht="12.75" x14ac:dyDescent="0.2">
      <c r="A62" s="25" t="s">
        <v>1151</v>
      </c>
      <c r="B62" s="32" t="s">
        <v>221</v>
      </c>
      <c r="C62" s="32" t="s">
        <v>35</v>
      </c>
      <c r="D62" s="32">
        <v>1</v>
      </c>
      <c r="E62" s="34"/>
      <c r="F62" s="35"/>
      <c r="G62" s="34"/>
      <c r="H62" s="34"/>
      <c r="I62" s="24"/>
      <c r="J62" s="35"/>
      <c r="K62" s="35"/>
      <c r="L62" s="35"/>
      <c r="M62" s="35"/>
      <c r="N62" s="35"/>
      <c r="O62" s="35"/>
    </row>
    <row r="63" spans="1:15" s="23" customFormat="1" ht="12.75" x14ac:dyDescent="0.2">
      <c r="A63" s="25" t="s">
        <v>1152</v>
      </c>
      <c r="B63" s="54" t="s">
        <v>98</v>
      </c>
      <c r="C63" s="48" t="s">
        <v>35</v>
      </c>
      <c r="D63" s="57">
        <v>1</v>
      </c>
      <c r="E63" s="34"/>
      <c r="F63" s="35"/>
      <c r="G63" s="34"/>
      <c r="H63" s="34"/>
      <c r="I63" s="24"/>
      <c r="J63" s="35"/>
      <c r="K63" s="35"/>
      <c r="L63" s="35"/>
      <c r="M63" s="35"/>
      <c r="N63" s="35"/>
      <c r="O63" s="35"/>
    </row>
    <row r="64" spans="1:15" s="23" customFormat="1" ht="12.75" x14ac:dyDescent="0.2">
      <c r="A64" s="25" t="s">
        <v>1153</v>
      </c>
      <c r="B64" s="54" t="s">
        <v>99</v>
      </c>
      <c r="C64" s="48" t="s">
        <v>35</v>
      </c>
      <c r="D64" s="57">
        <v>2</v>
      </c>
      <c r="E64" s="34"/>
      <c r="F64" s="35"/>
      <c r="G64" s="34"/>
      <c r="H64" s="34"/>
      <c r="I64" s="24"/>
      <c r="J64" s="35"/>
      <c r="K64" s="35"/>
      <c r="L64" s="35"/>
      <c r="M64" s="35"/>
      <c r="N64" s="35"/>
      <c r="O64" s="35"/>
    </row>
    <row r="65" spans="1:16" s="23" customFormat="1" ht="12.75" x14ac:dyDescent="0.2">
      <c r="A65" s="25" t="s">
        <v>1154</v>
      </c>
      <c r="B65" s="54" t="s">
        <v>101</v>
      </c>
      <c r="C65" s="48" t="s">
        <v>35</v>
      </c>
      <c r="D65" s="57">
        <v>1</v>
      </c>
      <c r="E65" s="34"/>
      <c r="F65" s="35"/>
      <c r="G65" s="34"/>
      <c r="H65" s="34"/>
      <c r="I65" s="24"/>
      <c r="J65" s="35"/>
      <c r="K65" s="35"/>
      <c r="L65" s="35"/>
      <c r="M65" s="35"/>
      <c r="N65" s="35"/>
      <c r="O65" s="35"/>
    </row>
    <row r="66" spans="1:16" s="23" customFormat="1" ht="12.75" x14ac:dyDescent="0.2">
      <c r="A66" s="25" t="s">
        <v>1155</v>
      </c>
      <c r="B66" s="54" t="s">
        <v>72</v>
      </c>
      <c r="C66" s="48" t="s">
        <v>35</v>
      </c>
      <c r="D66" s="57">
        <v>1</v>
      </c>
      <c r="E66" s="34"/>
      <c r="F66" s="35"/>
      <c r="G66" s="34"/>
      <c r="H66" s="34"/>
      <c r="I66" s="24"/>
      <c r="J66" s="35"/>
      <c r="K66" s="35"/>
      <c r="L66" s="35"/>
      <c r="M66" s="35"/>
      <c r="N66" s="35"/>
      <c r="O66" s="35"/>
    </row>
    <row r="67" spans="1:16" s="23" customFormat="1" ht="12.75" x14ac:dyDescent="0.2">
      <c r="A67" s="25" t="s">
        <v>1156</v>
      </c>
      <c r="B67" s="54" t="s">
        <v>73</v>
      </c>
      <c r="C67" s="48" t="s">
        <v>35</v>
      </c>
      <c r="D67" s="32">
        <v>1</v>
      </c>
      <c r="E67" s="34"/>
      <c r="F67" s="35"/>
      <c r="G67" s="34"/>
      <c r="H67" s="34"/>
      <c r="I67" s="24"/>
      <c r="J67" s="35"/>
      <c r="K67" s="35"/>
      <c r="L67" s="35"/>
      <c r="M67" s="35"/>
      <c r="N67" s="35"/>
      <c r="O67" s="35"/>
    </row>
    <row r="68" spans="1:16" s="23" customFormat="1" ht="13.5" thickBot="1" x14ac:dyDescent="0.25">
      <c r="A68" s="25" t="s">
        <v>1157</v>
      </c>
      <c r="B68" s="47" t="s">
        <v>103</v>
      </c>
      <c r="C68" s="48" t="s">
        <v>35</v>
      </c>
      <c r="D68" s="57">
        <v>1</v>
      </c>
      <c r="E68" s="34"/>
      <c r="F68" s="35"/>
      <c r="G68" s="34"/>
      <c r="H68" s="34"/>
      <c r="I68" s="24"/>
      <c r="J68" s="35"/>
      <c r="K68" s="35"/>
      <c r="L68" s="35"/>
      <c r="M68" s="35"/>
      <c r="N68" s="35"/>
      <c r="O68" s="35"/>
    </row>
    <row r="69" spans="1:16" s="23" customFormat="1" ht="41.25" customHeight="1" thickBot="1" x14ac:dyDescent="0.3">
      <c r="A69" s="25"/>
      <c r="B69" s="146" t="s">
        <v>104</v>
      </c>
      <c r="C69" s="147"/>
      <c r="D69" s="148"/>
      <c r="E69" s="24"/>
      <c r="F69" s="24"/>
      <c r="G69" s="24"/>
      <c r="H69" s="24"/>
      <c r="I69" s="24"/>
      <c r="J69" s="24"/>
      <c r="K69" s="24"/>
      <c r="L69" s="24"/>
      <c r="M69" s="24"/>
      <c r="N69" s="24"/>
      <c r="O69" s="24"/>
    </row>
    <row r="70" spans="1:16" s="23" customFormat="1" ht="25.5" x14ac:dyDescent="0.2">
      <c r="A70" s="25" t="s">
        <v>1158</v>
      </c>
      <c r="B70" s="58" t="s">
        <v>203</v>
      </c>
      <c r="C70" s="59" t="s">
        <v>36</v>
      </c>
      <c r="D70" s="28" t="s">
        <v>142</v>
      </c>
      <c r="E70" s="39"/>
      <c r="F70" s="42"/>
      <c r="G70" s="42"/>
      <c r="H70" s="43"/>
      <c r="I70" s="31"/>
      <c r="J70" s="39"/>
      <c r="K70" s="39"/>
      <c r="L70" s="24"/>
      <c r="M70" s="24"/>
      <c r="N70" s="24"/>
      <c r="O70" s="24"/>
    </row>
    <row r="71" spans="1:16" s="23" customFormat="1" ht="25.5" x14ac:dyDescent="0.2">
      <c r="A71" s="25" t="s">
        <v>1159</v>
      </c>
      <c r="B71" s="26" t="s">
        <v>109</v>
      </c>
      <c r="C71" s="27" t="s">
        <v>35</v>
      </c>
      <c r="D71" s="28" t="s">
        <v>142</v>
      </c>
      <c r="E71" s="24"/>
      <c r="F71" s="24"/>
      <c r="G71" s="29"/>
      <c r="H71" s="30"/>
      <c r="I71" s="24"/>
      <c r="J71" s="24"/>
      <c r="K71" s="24"/>
      <c r="L71" s="24"/>
      <c r="M71" s="24"/>
      <c r="N71" s="24"/>
      <c r="O71" s="24"/>
    </row>
    <row r="72" spans="1:16" s="23" customFormat="1" ht="12.75" x14ac:dyDescent="0.2">
      <c r="A72" s="25" t="s">
        <v>1160</v>
      </c>
      <c r="B72" s="60" t="s">
        <v>112</v>
      </c>
      <c r="C72" s="61" t="s">
        <v>35</v>
      </c>
      <c r="D72" s="62" t="s">
        <v>142</v>
      </c>
      <c r="E72" s="34"/>
      <c r="F72" s="35"/>
      <c r="G72" s="34"/>
      <c r="H72" s="34"/>
      <c r="I72" s="24"/>
      <c r="J72" s="35"/>
      <c r="K72" s="35"/>
      <c r="L72" s="35"/>
      <c r="M72" s="35"/>
      <c r="N72" s="35"/>
      <c r="O72" s="35"/>
    </row>
    <row r="73" spans="1:16" ht="15.75" thickBot="1" x14ac:dyDescent="0.3">
      <c r="A73" s="64"/>
      <c r="B73" s="65"/>
      <c r="C73" s="66"/>
      <c r="D73" s="67"/>
      <c r="E73" s="68"/>
      <c r="F73" s="68"/>
      <c r="G73" s="68"/>
      <c r="H73" s="68"/>
      <c r="I73" s="68"/>
      <c r="J73" s="68"/>
      <c r="K73" s="68"/>
      <c r="L73" s="68"/>
      <c r="M73" s="68"/>
      <c r="N73" s="68"/>
      <c r="O73" s="68"/>
    </row>
    <row r="74" spans="1:16" s="69" customFormat="1" ht="13.5" thickTop="1" x14ac:dyDescent="0.2">
      <c r="B74" s="70" t="s">
        <v>126</v>
      </c>
      <c r="C74" s="71"/>
      <c r="D74" s="72"/>
      <c r="E74" s="73"/>
      <c r="F74" s="73"/>
      <c r="G74" s="73"/>
      <c r="H74" s="73"/>
      <c r="I74" s="73"/>
      <c r="J74" s="73"/>
      <c r="K74" s="74">
        <f>SUM(K13:K72)</f>
        <v>0</v>
      </c>
      <c r="L74" s="74">
        <f>SUM(L13:L73)</f>
        <v>0</v>
      </c>
      <c r="M74" s="74">
        <f>SUM(M13:M73)</f>
        <v>0</v>
      </c>
      <c r="N74" s="74">
        <f>SUM(N13:N73)</f>
        <v>0</v>
      </c>
      <c r="O74" s="74">
        <f>SUM(O13:O73)</f>
        <v>0</v>
      </c>
      <c r="P74" s="75"/>
    </row>
    <row r="75" spans="1:16" ht="26.25" x14ac:dyDescent="0.25">
      <c r="B75" s="76" t="s">
        <v>127</v>
      </c>
      <c r="C75" s="77">
        <v>0</v>
      </c>
      <c r="D75" s="78"/>
      <c r="E75" s="79"/>
      <c r="F75" s="79"/>
      <c r="G75" s="79"/>
      <c r="H75" s="79"/>
      <c r="I75" s="79"/>
      <c r="J75" s="79"/>
      <c r="K75" s="79"/>
      <c r="L75" s="79"/>
      <c r="M75" s="80">
        <f>M74*C75</f>
        <v>0</v>
      </c>
      <c r="N75" s="79"/>
      <c r="O75" s="134">
        <f>M75</f>
        <v>0</v>
      </c>
    </row>
    <row r="76" spans="1:16" s="69" customFormat="1" ht="12.75" x14ac:dyDescent="0.2">
      <c r="B76" s="81" t="s">
        <v>126</v>
      </c>
      <c r="C76" s="82"/>
      <c r="D76" s="83"/>
      <c r="E76" s="84"/>
      <c r="F76" s="84"/>
      <c r="G76" s="84"/>
      <c r="H76" s="84"/>
      <c r="I76" s="84"/>
      <c r="J76" s="84"/>
      <c r="K76" s="30">
        <f>SUM(K74:K75)</f>
        <v>0</v>
      </c>
      <c r="L76" s="30">
        <f>SUM(L74:L75)</f>
        <v>0</v>
      </c>
      <c r="M76" s="30">
        <f>SUM(M74:M75)</f>
        <v>0</v>
      </c>
      <c r="N76" s="30">
        <f>SUM(N74:N75)</f>
        <v>0</v>
      </c>
      <c r="O76" s="30">
        <f>SUM(O74:O75)</f>
        <v>0</v>
      </c>
    </row>
    <row r="77" spans="1:16" x14ac:dyDescent="0.25">
      <c r="B77" s="85"/>
      <c r="C77" s="86"/>
      <c r="D77" s="87"/>
      <c r="E77" s="88"/>
      <c r="F77" s="88"/>
      <c r="G77" s="88"/>
      <c r="H77" s="88"/>
      <c r="I77" s="88"/>
      <c r="J77" s="88"/>
      <c r="K77" s="88"/>
      <c r="L77" s="88"/>
      <c r="M77" s="88"/>
      <c r="N77" s="88"/>
      <c r="O77" s="88"/>
    </row>
    <row r="78" spans="1:16" x14ac:dyDescent="0.25">
      <c r="A78" s="89" t="s">
        <v>128</v>
      </c>
      <c r="B78" s="90"/>
      <c r="C78" s="90"/>
      <c r="D78" s="91"/>
    </row>
    <row r="79" spans="1:16" x14ac:dyDescent="0.25">
      <c r="A79" s="105" t="s">
        <v>129</v>
      </c>
      <c r="B79" s="8"/>
      <c r="C79" s="106"/>
      <c r="D79" s="107"/>
    </row>
    <row r="80" spans="1:16" x14ac:dyDescent="0.25">
      <c r="A80" s="105" t="s">
        <v>130</v>
      </c>
      <c r="B80" s="8"/>
      <c r="C80" s="106"/>
      <c r="D80" s="107"/>
    </row>
    <row r="81" spans="1:5" x14ac:dyDescent="0.25">
      <c r="A81" s="105" t="s">
        <v>131</v>
      </c>
      <c r="B81" s="8"/>
      <c r="C81" s="106"/>
      <c r="D81" s="107"/>
    </row>
    <row r="82" spans="1:5" x14ac:dyDescent="0.25">
      <c r="A82" s="105" t="s">
        <v>132</v>
      </c>
      <c r="B82" s="8"/>
      <c r="C82" s="106"/>
      <c r="D82" s="107"/>
    </row>
    <row r="83" spans="1:5" x14ac:dyDescent="0.25">
      <c r="A83" s="105" t="s">
        <v>133</v>
      </c>
      <c r="B83" s="8"/>
      <c r="C83" s="106"/>
      <c r="D83" s="107"/>
    </row>
    <row r="84" spans="1:5" x14ac:dyDescent="0.25">
      <c r="A84" s="105" t="s">
        <v>134</v>
      </c>
      <c r="B84" s="8"/>
      <c r="C84" s="106"/>
      <c r="D84" s="107"/>
    </row>
    <row r="85" spans="1:5" x14ac:dyDescent="0.25">
      <c r="A85" s="105" t="s">
        <v>135</v>
      </c>
      <c r="B85" s="8"/>
      <c r="C85" s="106"/>
      <c r="D85" s="107"/>
    </row>
    <row r="86" spans="1:5" x14ac:dyDescent="0.25">
      <c r="A86" s="105" t="s">
        <v>136</v>
      </c>
      <c r="B86" s="8"/>
      <c r="C86" s="106"/>
      <c r="D86" s="107"/>
    </row>
    <row r="87" spans="1:5" x14ac:dyDescent="0.25">
      <c r="A87" s="105" t="s">
        <v>137</v>
      </c>
      <c r="B87" s="8"/>
      <c r="C87" s="106"/>
      <c r="D87" s="107"/>
    </row>
    <row r="88" spans="1:5" x14ac:dyDescent="0.25">
      <c r="A88" s="162" t="s">
        <v>179</v>
      </c>
      <c r="B88" s="162"/>
      <c r="C88" s="162"/>
      <c r="D88" s="162"/>
    </row>
    <row r="89" spans="1:5" x14ac:dyDescent="0.25">
      <c r="A89" s="108" t="s">
        <v>180</v>
      </c>
      <c r="B89" s="109"/>
      <c r="C89" s="110"/>
      <c r="D89" s="111"/>
    </row>
    <row r="90" spans="1:5" ht="25.5" customHeight="1" x14ac:dyDescent="0.25">
      <c r="A90" s="3" t="s">
        <v>138</v>
      </c>
      <c r="C90" s="160" t="str">
        <f>'[1]Būvnieka koptāme'!$D$26</f>
        <v>Jānis Jirjens</v>
      </c>
      <c r="D90" s="160"/>
    </row>
    <row r="91" spans="1:5" x14ac:dyDescent="0.25">
      <c r="A91" s="3"/>
      <c r="C91" s="3"/>
    </row>
    <row r="92" spans="1:5" x14ac:dyDescent="0.25">
      <c r="A92" s="3" t="s">
        <v>139</v>
      </c>
      <c r="C92" s="161" t="str">
        <f>'[1]Būvnieka koptāme'!$D$28</f>
        <v>V.Siņicina-Kuļka</v>
      </c>
      <c r="D92" s="161"/>
    </row>
    <row r="93" spans="1:5" x14ac:dyDescent="0.25">
      <c r="A93" s="3"/>
      <c r="C93" s="161" t="str">
        <f>'[1]Būvnieka koptāme'!$D$29</f>
        <v>Sertifikāta Nr.50-3277</v>
      </c>
      <c r="D93" s="161"/>
      <c r="E93" s="161"/>
    </row>
  </sheetData>
  <mergeCells count="24">
    <mergeCell ref="A27:D27"/>
    <mergeCell ref="B4:D5"/>
    <mergeCell ref="M9:N9"/>
    <mergeCell ref="A10:A11"/>
    <mergeCell ref="B10:B11"/>
    <mergeCell ref="C10:C11"/>
    <mergeCell ref="D10:D11"/>
    <mergeCell ref="E10:J10"/>
    <mergeCell ref="K10:O10"/>
    <mergeCell ref="A13:D13"/>
    <mergeCell ref="B14:D14"/>
    <mergeCell ref="B19:D19"/>
    <mergeCell ref="A23:D23"/>
    <mergeCell ref="B24:D24"/>
    <mergeCell ref="A88:D88"/>
    <mergeCell ref="C90:D90"/>
    <mergeCell ref="C92:D92"/>
    <mergeCell ref="C93:E93"/>
    <mergeCell ref="B28:D28"/>
    <mergeCell ref="B45:D45"/>
    <mergeCell ref="B52:D52"/>
    <mergeCell ref="B54:D54"/>
    <mergeCell ref="B59:D59"/>
    <mergeCell ref="B69:D69"/>
  </mergeCells>
  <conditionalFormatting sqref="B21 B66 B70">
    <cfRule type="cellIs" dxfId="4" priority="2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4" orientation="portrait" r:id="rId1"/>
  <headerFooter>
    <oddHeader>&amp;A</oddHeader>
    <oddFooter>&amp;CLapa &amp;P no &amp;N</oddFooter>
  </headerFooter>
  <rowBreaks count="1" manualBreakCount="1">
    <brk id="68" max="1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107"/>
  <sheetViews>
    <sheetView showZeros="0" view="pageBreakPreview" topLeftCell="A76" zoomScaleNormal="100" zoomScaleSheetLayoutView="100" workbookViewId="0">
      <selection activeCell="A9" sqref="A9"/>
    </sheetView>
  </sheetViews>
  <sheetFormatPr defaultRowHeight="15" outlineLevelRow="1" outlineLevelCol="1" x14ac:dyDescent="0.25"/>
  <cols>
    <col min="1" max="1" width="16.85546875" customWidth="1"/>
    <col min="2" max="2" width="40.42578125" customWidth="1"/>
    <col min="3" max="3" width="7.28515625" customWidth="1"/>
    <col min="4" max="4" width="8.7109375" style="1" customWidth="1"/>
    <col min="5" max="5" width="8" hidden="1" customWidth="1" outlineLevel="1"/>
    <col min="6" max="6" width="6.140625" hidden="1" customWidth="1" outlineLevel="1"/>
    <col min="7" max="7" width="8" hidden="1" customWidth="1" outlineLevel="1"/>
    <col min="8" max="8" width="9.42578125" hidden="1" customWidth="1" outlineLevel="1"/>
    <col min="9" max="9" width="8.42578125" hidden="1" customWidth="1" outlineLevel="1"/>
    <col min="10" max="10" width="9.5703125" hidden="1" customWidth="1" outlineLevel="1"/>
    <col min="11" max="11" width="9.28515625" hidden="1" customWidth="1" outlineLevel="1"/>
    <col min="12" max="12" width="10.28515625" hidden="1" customWidth="1" outlineLevel="1"/>
    <col min="13" max="13" width="11" hidden="1" customWidth="1" outlineLevel="1"/>
    <col min="14" max="14" width="9.28515625" hidden="1" customWidth="1" outlineLevel="1"/>
    <col min="15" max="15" width="10.28515625" hidden="1" customWidth="1" outlineLevel="1"/>
    <col min="16" max="16" width="10.28515625" bestFit="1" customWidth="1" collapsed="1"/>
  </cols>
  <sheetData>
    <row r="1" spans="1:15" outlineLevel="1" x14ac:dyDescent="0.25">
      <c r="A1" s="1"/>
      <c r="B1" s="1"/>
      <c r="C1" s="1"/>
      <c r="E1" s="1"/>
      <c r="F1" s="1">
        <v>3.8</v>
      </c>
      <c r="G1" s="1"/>
      <c r="H1" s="1"/>
      <c r="I1" s="2">
        <v>0.08</v>
      </c>
      <c r="J1" s="1"/>
      <c r="K1" s="1"/>
      <c r="L1" s="1"/>
      <c r="M1" s="1"/>
      <c r="N1" s="1"/>
      <c r="O1" s="1"/>
    </row>
    <row r="2" spans="1:15" s="3" customFormat="1" ht="15.75" thickBot="1" x14ac:dyDescent="0.3">
      <c r="A2" s="97"/>
      <c r="B2" s="94" t="s">
        <v>222</v>
      </c>
      <c r="C2" s="94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</row>
    <row r="3" spans="1:15" s="3" customFormat="1" ht="15.75" customHeight="1" thickTop="1" x14ac:dyDescent="0.25">
      <c r="B3" s="96" t="s">
        <v>223</v>
      </c>
      <c r="C3" s="95"/>
      <c r="D3" s="95"/>
      <c r="E3" s="95"/>
      <c r="F3" s="95"/>
      <c r="G3" s="95"/>
      <c r="H3" s="95"/>
      <c r="I3" s="95"/>
      <c r="J3" s="95"/>
      <c r="K3" s="95"/>
      <c r="L3" s="95"/>
      <c r="M3" s="95"/>
      <c r="N3" s="95"/>
      <c r="O3" s="95"/>
    </row>
    <row r="4" spans="1:15" s="3" customFormat="1" ht="12.75" x14ac:dyDescent="0.2">
      <c r="A4" s="92" t="s">
        <v>0</v>
      </c>
      <c r="B4" s="163" t="s">
        <v>176</v>
      </c>
      <c r="C4" s="163"/>
      <c r="D4" s="163"/>
      <c r="E4" s="4"/>
      <c r="F4" s="4"/>
      <c r="G4" s="4"/>
      <c r="H4" s="4"/>
      <c r="I4" s="4"/>
      <c r="J4" s="4"/>
      <c r="K4" s="4"/>
      <c r="L4" s="4"/>
      <c r="M4" s="4"/>
      <c r="N4" s="4"/>
      <c r="O4" s="4"/>
    </row>
    <row r="5" spans="1:15" s="3" customFormat="1" ht="25.5" customHeight="1" x14ac:dyDescent="0.2">
      <c r="B5" s="163"/>
      <c r="C5" s="163"/>
      <c r="D5" s="163"/>
      <c r="E5" s="6"/>
      <c r="F5" s="6"/>
      <c r="G5" s="6"/>
      <c r="H5" s="6"/>
      <c r="I5" s="6"/>
      <c r="J5" s="6"/>
      <c r="K5" s="6"/>
      <c r="L5" s="6"/>
      <c r="M5" s="7"/>
      <c r="N5" s="7"/>
      <c r="O5" s="7"/>
    </row>
    <row r="6" spans="1:15" s="3" customFormat="1" ht="12.75" x14ac:dyDescent="0.2">
      <c r="A6" s="92" t="s">
        <v>1</v>
      </c>
      <c r="B6" s="6" t="str">
        <f>'LT1; UKT, Sporta iela '!B6</f>
        <v>Līvāni, Līvānu novads</v>
      </c>
      <c r="C6" s="11"/>
      <c r="D6" s="12"/>
      <c r="E6" s="93" t="s">
        <v>4</v>
      </c>
      <c r="H6" s="14">
        <f>O90</f>
        <v>0</v>
      </c>
      <c r="I6" s="13" t="s">
        <v>140</v>
      </c>
      <c r="L6" s="10"/>
      <c r="M6" s="10"/>
      <c r="N6" s="10"/>
      <c r="O6" s="10"/>
    </row>
    <row r="7" spans="1:15" s="3" customFormat="1" ht="12.75" x14ac:dyDescent="0.2">
      <c r="A7" s="92" t="s">
        <v>2</v>
      </c>
      <c r="B7" s="6" t="str">
        <f>'LT1; UKT, Sporta iela '!B7</f>
        <v>Līvānu novada dome</v>
      </c>
      <c r="C7" s="11"/>
      <c r="D7" s="12"/>
      <c r="E7" s="7" t="s">
        <v>5</v>
      </c>
      <c r="F7" s="7"/>
      <c r="G7" s="7"/>
      <c r="H7" s="5"/>
      <c r="I7" s="5"/>
      <c r="J7" s="5"/>
      <c r="M7" s="10"/>
      <c r="N7" s="10"/>
      <c r="O7" s="10"/>
    </row>
    <row r="8" spans="1:15" s="3" customFormat="1" ht="12.75" x14ac:dyDescent="0.2">
      <c r="A8" s="92" t="s">
        <v>3</v>
      </c>
      <c r="B8" s="6" t="str">
        <f>'LT1; UKT, Sporta iela '!B8</f>
        <v>02/2013/02</v>
      </c>
      <c r="C8" s="11"/>
      <c r="D8" s="12"/>
      <c r="E8" s="10"/>
      <c r="F8" s="10"/>
      <c r="G8" s="10"/>
      <c r="H8" s="9"/>
      <c r="I8" s="10"/>
      <c r="J8" s="10"/>
      <c r="K8" s="10"/>
      <c r="L8" s="10"/>
      <c r="M8" s="10"/>
      <c r="N8" s="10"/>
      <c r="O8" s="10"/>
    </row>
    <row r="9" spans="1:15" s="3" customFormat="1" ht="13.5" thickBot="1" x14ac:dyDescent="0.25">
      <c r="A9" s="6"/>
      <c r="B9" s="7"/>
      <c r="C9" s="7"/>
      <c r="D9" s="15"/>
      <c r="E9" s="7"/>
      <c r="F9" s="7"/>
      <c r="G9" s="7"/>
      <c r="H9" s="16"/>
      <c r="I9" s="13"/>
      <c r="J9" s="14"/>
      <c r="K9" s="13"/>
      <c r="M9" s="152"/>
      <c r="N9" s="152"/>
      <c r="O9" s="13"/>
    </row>
    <row r="10" spans="1:15" s="3" customFormat="1" ht="18.75" customHeight="1" x14ac:dyDescent="0.25">
      <c r="A10" s="153" t="s">
        <v>6</v>
      </c>
      <c r="B10" s="155" t="s">
        <v>7</v>
      </c>
      <c r="C10" s="157" t="s">
        <v>8</v>
      </c>
      <c r="D10" s="157" t="s">
        <v>9</v>
      </c>
      <c r="E10" s="155" t="s">
        <v>10</v>
      </c>
      <c r="F10" s="155"/>
      <c r="G10" s="155"/>
      <c r="H10" s="155"/>
      <c r="I10" s="155"/>
      <c r="J10" s="155"/>
      <c r="K10" s="155" t="s">
        <v>11</v>
      </c>
      <c r="L10" s="155" t="s">
        <v>11</v>
      </c>
      <c r="M10" s="155"/>
      <c r="N10" s="155"/>
      <c r="O10" s="159"/>
    </row>
    <row r="11" spans="1:15" s="3" customFormat="1" ht="88.5" customHeight="1" thickBot="1" x14ac:dyDescent="0.3">
      <c r="A11" s="154"/>
      <c r="B11" s="156"/>
      <c r="C11" s="158"/>
      <c r="D11" s="158"/>
      <c r="E11" s="17" t="s">
        <v>12</v>
      </c>
      <c r="F11" s="17" t="s">
        <v>13</v>
      </c>
      <c r="G11" s="17" t="s">
        <v>14</v>
      </c>
      <c r="H11" s="18" t="s">
        <v>15</v>
      </c>
      <c r="I11" s="17" t="s">
        <v>16</v>
      </c>
      <c r="J11" s="17" t="s">
        <v>17</v>
      </c>
      <c r="K11" s="17" t="s">
        <v>18</v>
      </c>
      <c r="L11" s="17" t="s">
        <v>19</v>
      </c>
      <c r="M11" s="17" t="s">
        <v>20</v>
      </c>
      <c r="N11" s="17" t="s">
        <v>16</v>
      </c>
      <c r="O11" s="19" t="s">
        <v>21</v>
      </c>
    </row>
    <row r="12" spans="1:15" s="23" customFormat="1" ht="15" customHeight="1" thickBot="1" x14ac:dyDescent="0.3">
      <c r="A12" s="20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21">
        <v>10</v>
      </c>
      <c r="K12" s="21">
        <v>11</v>
      </c>
      <c r="L12" s="21">
        <v>12</v>
      </c>
      <c r="M12" s="21">
        <v>13</v>
      </c>
      <c r="N12" s="21">
        <v>14</v>
      </c>
      <c r="O12" s="22">
        <v>15</v>
      </c>
    </row>
    <row r="13" spans="1:15" s="23" customFormat="1" ht="15.75" thickBot="1" x14ac:dyDescent="0.3">
      <c r="A13" s="149" t="s">
        <v>22</v>
      </c>
      <c r="B13" s="150"/>
      <c r="C13" s="150"/>
      <c r="D13" s="151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s="23" customFormat="1" ht="13.5" thickBot="1" x14ac:dyDescent="0.3">
      <c r="A14" s="25"/>
      <c r="B14" s="146" t="s">
        <v>23</v>
      </c>
      <c r="C14" s="147"/>
      <c r="D14" s="148"/>
      <c r="E14" s="24"/>
      <c r="F14" s="24"/>
      <c r="G14" s="24"/>
      <c r="H14" s="24"/>
      <c r="I14" s="24"/>
      <c r="J14" s="24"/>
      <c r="K14" s="24"/>
      <c r="L14" s="24"/>
      <c r="M14" s="24"/>
      <c r="N14" s="24"/>
      <c r="O14" s="24"/>
    </row>
    <row r="15" spans="1:15" s="23" customFormat="1" ht="12.75" x14ac:dyDescent="0.2">
      <c r="A15" s="25" t="s">
        <v>24</v>
      </c>
      <c r="B15" s="26" t="s">
        <v>25</v>
      </c>
      <c r="C15" s="27" t="s">
        <v>26</v>
      </c>
      <c r="D15" s="28" t="s">
        <v>142</v>
      </c>
      <c r="E15" s="29"/>
      <c r="F15" s="24"/>
      <c r="G15" s="29"/>
      <c r="H15" s="30"/>
      <c r="I15" s="24"/>
      <c r="J15" s="24"/>
      <c r="K15" s="24"/>
      <c r="L15" s="24"/>
      <c r="M15" s="24"/>
      <c r="N15" s="24"/>
      <c r="O15" s="24"/>
    </row>
    <row r="16" spans="1:15" s="23" customFormat="1" ht="25.5" x14ac:dyDescent="0.2">
      <c r="A16" s="25" t="s">
        <v>27</v>
      </c>
      <c r="B16" s="26" t="s">
        <v>28</v>
      </c>
      <c r="C16" s="27" t="s">
        <v>29</v>
      </c>
      <c r="D16" s="28" t="s">
        <v>224</v>
      </c>
      <c r="E16" s="31"/>
      <c r="F16" s="24"/>
      <c r="G16" s="31"/>
      <c r="H16" s="31"/>
      <c r="I16" s="31"/>
      <c r="J16" s="24"/>
      <c r="K16" s="24"/>
      <c r="L16" s="24"/>
      <c r="M16" s="24"/>
      <c r="N16" s="24"/>
      <c r="O16" s="24"/>
    </row>
    <row r="17" spans="1:15" s="23" customFormat="1" ht="38.25" x14ac:dyDescent="0.2">
      <c r="A17" s="25"/>
      <c r="B17" s="44" t="s">
        <v>45</v>
      </c>
      <c r="C17" s="27" t="s">
        <v>36</v>
      </c>
      <c r="D17" s="28" t="s">
        <v>49</v>
      </c>
      <c r="E17" s="29"/>
      <c r="F17" s="24"/>
      <c r="G17" s="24"/>
      <c r="H17" s="29"/>
      <c r="I17" s="24"/>
      <c r="J17" s="24"/>
      <c r="K17" s="24"/>
      <c r="L17" s="24"/>
      <c r="M17" s="24"/>
      <c r="N17" s="24"/>
      <c r="O17" s="24"/>
    </row>
    <row r="18" spans="1:15" s="23" customFormat="1" ht="13.5" thickBot="1" x14ac:dyDescent="0.25">
      <c r="A18" s="25" t="s">
        <v>30</v>
      </c>
      <c r="B18" s="26" t="s">
        <v>31</v>
      </c>
      <c r="C18" s="27" t="s">
        <v>26</v>
      </c>
      <c r="D18" s="28" t="s">
        <v>142</v>
      </c>
      <c r="E18" s="24"/>
      <c r="F18" s="24"/>
      <c r="G18" s="29"/>
      <c r="H18" s="30"/>
      <c r="I18" s="24"/>
      <c r="J18" s="24"/>
      <c r="K18" s="24"/>
      <c r="L18" s="24"/>
      <c r="M18" s="24"/>
      <c r="N18" s="24"/>
      <c r="O18" s="24"/>
    </row>
    <row r="19" spans="1:15" s="23" customFormat="1" ht="13.5" thickBot="1" x14ac:dyDescent="0.3">
      <c r="A19" s="25"/>
      <c r="B19" s="146" t="s">
        <v>32</v>
      </c>
      <c r="C19" s="147"/>
      <c r="D19" s="148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1:15" s="23" customFormat="1" ht="63.75" x14ac:dyDescent="0.2">
      <c r="A20" s="25" t="s">
        <v>33</v>
      </c>
      <c r="B20" s="26" t="s">
        <v>34</v>
      </c>
      <c r="C20" s="27" t="s">
        <v>35</v>
      </c>
      <c r="D20" s="28" t="s">
        <v>142</v>
      </c>
      <c r="E20" s="29"/>
      <c r="F20" s="24"/>
      <c r="G20" s="24"/>
      <c r="H20" s="29"/>
      <c r="I20" s="24"/>
      <c r="J20" s="24"/>
      <c r="K20" s="24"/>
      <c r="L20" s="24"/>
      <c r="M20" s="24"/>
      <c r="N20" s="24"/>
      <c r="O20" s="24"/>
    </row>
    <row r="21" spans="1:15" s="23" customFormat="1" ht="25.5" x14ac:dyDescent="0.2">
      <c r="A21" s="25"/>
      <c r="B21" s="26" t="s">
        <v>145</v>
      </c>
      <c r="C21" s="27" t="s">
        <v>29</v>
      </c>
      <c r="D21" s="28" t="s">
        <v>225</v>
      </c>
      <c r="E21" s="24"/>
      <c r="F21" s="24"/>
      <c r="G21" s="29"/>
      <c r="H21" s="30"/>
      <c r="I21" s="24"/>
      <c r="J21" s="24"/>
      <c r="K21" s="24"/>
      <c r="L21" s="24"/>
      <c r="M21" s="24"/>
      <c r="N21" s="24"/>
      <c r="O21" s="24"/>
    </row>
    <row r="22" spans="1:15" s="23" customFormat="1" ht="26.25" thickBot="1" x14ac:dyDescent="0.25">
      <c r="A22" s="25" t="s">
        <v>39</v>
      </c>
      <c r="B22" s="36" t="s">
        <v>40</v>
      </c>
      <c r="C22" s="37" t="s">
        <v>41</v>
      </c>
      <c r="D22" s="37">
        <v>5</v>
      </c>
      <c r="E22" s="38"/>
      <c r="F22" s="39"/>
      <c r="G22" s="39"/>
      <c r="H22" s="39"/>
      <c r="I22" s="39"/>
      <c r="J22" s="40"/>
      <c r="K22" s="41"/>
      <c r="L22" s="41"/>
      <c r="M22" s="41"/>
      <c r="N22" s="41"/>
      <c r="O22" s="41"/>
    </row>
    <row r="23" spans="1:15" s="23" customFormat="1" ht="15.75" thickBot="1" x14ac:dyDescent="0.3">
      <c r="A23" s="149" t="s">
        <v>42</v>
      </c>
      <c r="B23" s="150"/>
      <c r="C23" s="150"/>
      <c r="D23" s="151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spans="1:15" s="23" customFormat="1" ht="28.5" customHeight="1" thickBot="1" x14ac:dyDescent="0.3">
      <c r="A24" s="25"/>
      <c r="B24" s="146" t="s">
        <v>44</v>
      </c>
      <c r="C24" s="147"/>
      <c r="D24" s="148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spans="1:15" s="23" customFormat="1" ht="25.5" x14ac:dyDescent="0.2">
      <c r="A25" s="25"/>
      <c r="B25" s="26" t="s">
        <v>186</v>
      </c>
      <c r="C25" s="27" t="s">
        <v>29</v>
      </c>
      <c r="D25" s="99">
        <v>72</v>
      </c>
      <c r="E25" s="29"/>
      <c r="F25" s="24"/>
      <c r="G25" s="29"/>
      <c r="H25" s="29"/>
      <c r="I25" s="29"/>
      <c r="J25" s="24"/>
      <c r="K25" s="24"/>
      <c r="L25" s="24"/>
      <c r="M25" s="24"/>
      <c r="N25" s="24"/>
      <c r="O25" s="24"/>
    </row>
    <row r="26" spans="1:15" s="23" customFormat="1" ht="25.5" x14ac:dyDescent="0.2">
      <c r="A26" s="25" t="s">
        <v>46</v>
      </c>
      <c r="B26" s="26" t="s">
        <v>187</v>
      </c>
      <c r="C26" s="27" t="s">
        <v>29</v>
      </c>
      <c r="D26" s="28" t="s">
        <v>226</v>
      </c>
      <c r="E26" s="29"/>
      <c r="F26" s="24"/>
      <c r="G26" s="29"/>
      <c r="H26" s="29"/>
      <c r="I26" s="29"/>
      <c r="J26" s="24"/>
      <c r="K26" s="24"/>
      <c r="L26" s="24"/>
      <c r="M26" s="24"/>
      <c r="N26" s="24"/>
      <c r="O26" s="24"/>
    </row>
    <row r="27" spans="1:15" s="23" customFormat="1" ht="26.25" thickBot="1" x14ac:dyDescent="0.25">
      <c r="A27" s="25"/>
      <c r="B27" s="26" t="s">
        <v>147</v>
      </c>
      <c r="C27" s="27" t="s">
        <v>47</v>
      </c>
      <c r="D27" s="28" t="s">
        <v>142</v>
      </c>
      <c r="E27" s="29"/>
      <c r="F27" s="24"/>
      <c r="G27" s="24"/>
      <c r="H27" s="29"/>
      <c r="I27" s="24"/>
      <c r="J27" s="24"/>
      <c r="K27" s="24"/>
      <c r="L27" s="24"/>
      <c r="M27" s="24"/>
      <c r="N27" s="24"/>
      <c r="O27" s="24"/>
    </row>
    <row r="28" spans="1:15" s="23" customFormat="1" ht="15.75" thickBot="1" x14ac:dyDescent="0.3">
      <c r="A28" s="149" t="s">
        <v>50</v>
      </c>
      <c r="B28" s="150"/>
      <c r="C28" s="150"/>
      <c r="D28" s="151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 s="23" customFormat="1" ht="13.5" thickBot="1" x14ac:dyDescent="0.3">
      <c r="A29" s="25"/>
      <c r="B29" s="146" t="s">
        <v>51</v>
      </c>
      <c r="C29" s="147"/>
      <c r="D29" s="148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 s="23" customFormat="1" ht="38.25" x14ac:dyDescent="0.2">
      <c r="A30" s="25" t="s">
        <v>53</v>
      </c>
      <c r="B30" s="26" t="s">
        <v>188</v>
      </c>
      <c r="C30" s="26" t="s">
        <v>43</v>
      </c>
      <c r="D30" s="28" t="s">
        <v>227</v>
      </c>
      <c r="E30" s="29"/>
      <c r="F30" s="24"/>
      <c r="G30" s="29"/>
      <c r="H30" s="29"/>
      <c r="I30" s="29"/>
      <c r="J30" s="24"/>
      <c r="K30" s="24"/>
      <c r="L30" s="24"/>
      <c r="M30" s="24"/>
      <c r="N30" s="24"/>
      <c r="O30" s="24"/>
    </row>
    <row r="31" spans="1:15" s="23" customFormat="1" ht="12.75" x14ac:dyDescent="0.2">
      <c r="A31" s="25" t="s">
        <v>55</v>
      </c>
      <c r="B31" s="32" t="s">
        <v>56</v>
      </c>
      <c r="C31" s="33" t="s">
        <v>37</v>
      </c>
      <c r="D31" s="50" t="s">
        <v>107</v>
      </c>
      <c r="E31" s="34"/>
      <c r="F31" s="35"/>
      <c r="G31" s="34"/>
      <c r="H31" s="34"/>
      <c r="I31" s="24"/>
      <c r="J31" s="35"/>
      <c r="K31" s="35"/>
      <c r="L31" s="35"/>
      <c r="M31" s="35"/>
      <c r="N31" s="35"/>
      <c r="O31" s="35"/>
    </row>
    <row r="32" spans="1:15" s="23" customFormat="1" ht="12.75" x14ac:dyDescent="0.2">
      <c r="A32" s="25" t="s">
        <v>57</v>
      </c>
      <c r="B32" s="26" t="s">
        <v>58</v>
      </c>
      <c r="C32" s="45" t="s">
        <v>29</v>
      </c>
      <c r="D32" s="51" t="s">
        <v>228</v>
      </c>
      <c r="E32" s="29"/>
      <c r="F32" s="24"/>
      <c r="G32" s="29"/>
      <c r="H32" s="29"/>
      <c r="I32" s="29"/>
      <c r="J32" s="24"/>
      <c r="K32" s="24"/>
      <c r="L32" s="24"/>
      <c r="M32" s="24"/>
      <c r="N32" s="24"/>
      <c r="O32" s="24"/>
    </row>
    <row r="33" spans="1:15" s="23" customFormat="1" ht="12.75" x14ac:dyDescent="0.2">
      <c r="A33" s="25" t="s">
        <v>59</v>
      </c>
      <c r="B33" s="32" t="s">
        <v>160</v>
      </c>
      <c r="C33" s="48" t="s">
        <v>29</v>
      </c>
      <c r="D33" s="50" t="s">
        <v>64</v>
      </c>
      <c r="E33" s="34"/>
      <c r="F33" s="35"/>
      <c r="G33" s="34"/>
      <c r="H33" s="34"/>
      <c r="I33" s="24"/>
      <c r="J33" s="35"/>
      <c r="K33" s="35"/>
      <c r="L33" s="35"/>
      <c r="M33" s="35"/>
      <c r="N33" s="35"/>
      <c r="O33" s="35"/>
    </row>
    <row r="34" spans="1:15" s="23" customFormat="1" ht="12.75" x14ac:dyDescent="0.2">
      <c r="A34" s="25" t="s">
        <v>59</v>
      </c>
      <c r="B34" s="32" t="s">
        <v>60</v>
      </c>
      <c r="C34" s="48" t="s">
        <v>29</v>
      </c>
      <c r="D34" s="50" t="s">
        <v>48</v>
      </c>
      <c r="E34" s="34"/>
      <c r="F34" s="35"/>
      <c r="G34" s="34"/>
      <c r="H34" s="34"/>
      <c r="I34" s="24"/>
      <c r="J34" s="35"/>
      <c r="K34" s="35"/>
      <c r="L34" s="35"/>
      <c r="M34" s="35"/>
      <c r="N34" s="35"/>
      <c r="O34" s="35"/>
    </row>
    <row r="35" spans="1:15" s="23" customFormat="1" ht="12.75" x14ac:dyDescent="0.2">
      <c r="A35" s="25" t="s">
        <v>61</v>
      </c>
      <c r="B35" s="32" t="s">
        <v>152</v>
      </c>
      <c r="C35" s="48" t="s">
        <v>29</v>
      </c>
      <c r="D35" s="50" t="s">
        <v>224</v>
      </c>
      <c r="E35" s="34"/>
      <c r="F35" s="35"/>
      <c r="G35" s="34"/>
      <c r="H35" s="34"/>
      <c r="I35" s="24"/>
      <c r="J35" s="35"/>
      <c r="K35" s="35"/>
      <c r="L35" s="35"/>
      <c r="M35" s="35"/>
      <c r="N35" s="35"/>
      <c r="O35" s="35"/>
    </row>
    <row r="36" spans="1:15" s="23" customFormat="1" ht="12.75" x14ac:dyDescent="0.2">
      <c r="A36" s="25"/>
      <c r="B36" s="44" t="s">
        <v>216</v>
      </c>
      <c r="C36" s="46" t="s">
        <v>36</v>
      </c>
      <c r="D36" s="55">
        <v>3</v>
      </c>
      <c r="E36" s="53"/>
      <c r="F36" s="24"/>
      <c r="G36" s="29"/>
      <c r="H36" s="29"/>
      <c r="I36" s="29"/>
      <c r="J36" s="30"/>
      <c r="K36" s="24"/>
      <c r="L36" s="24"/>
      <c r="M36" s="24"/>
      <c r="N36" s="24"/>
      <c r="O36" s="24"/>
    </row>
    <row r="37" spans="1:15" s="23" customFormat="1" ht="38.25" x14ac:dyDescent="0.2">
      <c r="A37" s="25" t="s">
        <v>62</v>
      </c>
      <c r="B37" s="26" t="s">
        <v>191</v>
      </c>
      <c r="C37" s="45" t="s">
        <v>36</v>
      </c>
      <c r="D37" s="51" t="s">
        <v>49</v>
      </c>
      <c r="E37" s="29"/>
      <c r="F37" s="24"/>
      <c r="G37" s="29"/>
      <c r="H37" s="29"/>
      <c r="I37" s="29"/>
      <c r="J37" s="35"/>
      <c r="K37" s="24"/>
      <c r="L37" s="24"/>
      <c r="M37" s="24"/>
      <c r="N37" s="24"/>
      <c r="O37" s="24"/>
    </row>
    <row r="38" spans="1:15" s="23" customFormat="1" ht="12.75" x14ac:dyDescent="0.2">
      <c r="A38" s="25" t="s">
        <v>65</v>
      </c>
      <c r="B38" s="32" t="s">
        <v>234</v>
      </c>
      <c r="C38" s="48" t="s">
        <v>35</v>
      </c>
      <c r="D38" s="49">
        <v>4</v>
      </c>
      <c r="E38" s="34"/>
      <c r="F38" s="35"/>
      <c r="G38" s="34"/>
      <c r="H38" s="34"/>
      <c r="I38" s="24"/>
      <c r="J38" s="35"/>
      <c r="K38" s="35"/>
      <c r="L38" s="35"/>
      <c r="M38" s="35"/>
      <c r="N38" s="35"/>
      <c r="O38" s="35"/>
    </row>
    <row r="39" spans="1:15" s="23" customFormat="1" ht="12.75" x14ac:dyDescent="0.2">
      <c r="A39" s="25" t="s">
        <v>65</v>
      </c>
      <c r="B39" s="32" t="s">
        <v>66</v>
      </c>
      <c r="C39" s="48" t="s">
        <v>35</v>
      </c>
      <c r="D39" s="49">
        <v>4</v>
      </c>
      <c r="E39" s="34"/>
      <c r="F39" s="35"/>
      <c r="G39" s="34"/>
      <c r="H39" s="34"/>
      <c r="I39" s="24"/>
      <c r="J39" s="35"/>
      <c r="K39" s="35"/>
      <c r="L39" s="35"/>
      <c r="M39" s="35"/>
      <c r="N39" s="35"/>
      <c r="O39" s="35"/>
    </row>
    <row r="40" spans="1:15" s="23" customFormat="1" ht="12.75" x14ac:dyDescent="0.2">
      <c r="A40" s="25" t="s">
        <v>100</v>
      </c>
      <c r="B40" s="54" t="s">
        <v>101</v>
      </c>
      <c r="C40" s="48" t="s">
        <v>35</v>
      </c>
      <c r="D40" s="57">
        <v>2</v>
      </c>
      <c r="E40" s="34"/>
      <c r="F40" s="35"/>
      <c r="G40" s="34"/>
      <c r="H40" s="34"/>
      <c r="I40" s="24"/>
      <c r="J40" s="35"/>
      <c r="K40" s="35"/>
      <c r="L40" s="35"/>
      <c r="M40" s="35"/>
      <c r="N40" s="35"/>
      <c r="O40" s="35"/>
    </row>
    <row r="41" spans="1:15" s="23" customFormat="1" ht="12.75" x14ac:dyDescent="0.2">
      <c r="A41" s="25" t="s">
        <v>100</v>
      </c>
      <c r="B41" s="54" t="s">
        <v>229</v>
      </c>
      <c r="C41" s="48" t="s">
        <v>35</v>
      </c>
      <c r="D41" s="57">
        <v>2</v>
      </c>
      <c r="E41" s="34"/>
      <c r="F41" s="35"/>
      <c r="G41" s="34"/>
      <c r="H41" s="34"/>
      <c r="I41" s="24"/>
      <c r="J41" s="35"/>
      <c r="K41" s="35"/>
      <c r="L41" s="35"/>
      <c r="M41" s="35"/>
      <c r="N41" s="35"/>
      <c r="O41" s="35"/>
    </row>
    <row r="42" spans="1:15" s="23" customFormat="1" ht="12.75" x14ac:dyDescent="0.2">
      <c r="A42" s="25" t="s">
        <v>69</v>
      </c>
      <c r="B42" s="32" t="s">
        <v>235</v>
      </c>
      <c r="C42" s="32" t="s">
        <v>35</v>
      </c>
      <c r="D42" s="32">
        <v>3</v>
      </c>
      <c r="E42" s="34"/>
      <c r="F42" s="35"/>
      <c r="G42" s="34"/>
      <c r="H42" s="34"/>
      <c r="I42" s="24"/>
      <c r="J42" s="35"/>
      <c r="K42" s="35"/>
      <c r="L42" s="35"/>
      <c r="M42" s="35"/>
      <c r="N42" s="35"/>
      <c r="O42" s="35"/>
    </row>
    <row r="43" spans="1:15" s="23" customFormat="1" ht="12.75" x14ac:dyDescent="0.2">
      <c r="A43" s="25" t="s">
        <v>70</v>
      </c>
      <c r="B43" s="32" t="s">
        <v>158</v>
      </c>
      <c r="C43" s="32" t="s">
        <v>35</v>
      </c>
      <c r="D43" s="32">
        <v>3</v>
      </c>
      <c r="E43" s="34"/>
      <c r="F43" s="35"/>
      <c r="G43" s="34"/>
      <c r="H43" s="34"/>
      <c r="I43" s="24"/>
      <c r="J43" s="35"/>
      <c r="K43" s="35"/>
      <c r="L43" s="35"/>
      <c r="M43" s="35"/>
      <c r="N43" s="35"/>
      <c r="O43" s="35"/>
    </row>
    <row r="44" spans="1:15" s="23" customFormat="1" ht="38.25" x14ac:dyDescent="0.2">
      <c r="A44" s="25" t="s">
        <v>71</v>
      </c>
      <c r="B44" s="32" t="s">
        <v>159</v>
      </c>
      <c r="C44" s="32" t="s">
        <v>35</v>
      </c>
      <c r="D44" s="32">
        <v>3</v>
      </c>
      <c r="E44" s="34"/>
      <c r="F44" s="35"/>
      <c r="G44" s="34"/>
      <c r="H44" s="34"/>
      <c r="I44" s="24"/>
      <c r="J44" s="35"/>
      <c r="K44" s="35"/>
      <c r="L44" s="35"/>
      <c r="M44" s="35"/>
      <c r="N44" s="35"/>
      <c r="O44" s="35"/>
    </row>
    <row r="45" spans="1:15" s="23" customFormat="1" ht="38.25" x14ac:dyDescent="0.2">
      <c r="A45" s="25" t="s">
        <v>71</v>
      </c>
      <c r="B45" s="32" t="s">
        <v>230</v>
      </c>
      <c r="C45" s="32" t="s">
        <v>35</v>
      </c>
      <c r="D45" s="32">
        <v>2</v>
      </c>
      <c r="E45" s="34"/>
      <c r="F45" s="35"/>
      <c r="G45" s="34"/>
      <c r="H45" s="34"/>
      <c r="I45" s="24"/>
      <c r="J45" s="35"/>
      <c r="K45" s="35"/>
      <c r="L45" s="35"/>
      <c r="M45" s="35"/>
      <c r="N45" s="35"/>
      <c r="O45" s="35"/>
    </row>
    <row r="46" spans="1:15" s="23" customFormat="1" ht="38.25" x14ac:dyDescent="0.2">
      <c r="A46" s="25" t="s">
        <v>71</v>
      </c>
      <c r="B46" s="32" t="s">
        <v>231</v>
      </c>
      <c r="C46" s="32" t="s">
        <v>35</v>
      </c>
      <c r="D46" s="32">
        <v>1</v>
      </c>
      <c r="E46" s="34"/>
      <c r="F46" s="35"/>
      <c r="G46" s="34"/>
      <c r="H46" s="34"/>
      <c r="I46" s="24"/>
      <c r="J46" s="35"/>
      <c r="K46" s="35"/>
      <c r="L46" s="35"/>
      <c r="M46" s="35"/>
      <c r="N46" s="35"/>
      <c r="O46" s="35"/>
    </row>
    <row r="47" spans="1:15" s="23" customFormat="1" ht="12.75" x14ac:dyDescent="0.2">
      <c r="A47" s="25" t="s">
        <v>71</v>
      </c>
      <c r="B47" s="32" t="s">
        <v>232</v>
      </c>
      <c r="C47" s="32" t="s">
        <v>35</v>
      </c>
      <c r="D47" s="32">
        <v>1</v>
      </c>
      <c r="E47" s="34"/>
      <c r="F47" s="35"/>
      <c r="G47" s="34"/>
      <c r="H47" s="34"/>
      <c r="I47" s="24"/>
      <c r="J47" s="35"/>
      <c r="K47" s="35"/>
      <c r="L47" s="35"/>
      <c r="M47" s="35"/>
      <c r="N47" s="35"/>
      <c r="O47" s="35"/>
    </row>
    <row r="48" spans="1:15" s="23" customFormat="1" ht="12.75" x14ac:dyDescent="0.2">
      <c r="A48" s="25" t="s">
        <v>71</v>
      </c>
      <c r="B48" s="32" t="s">
        <v>233</v>
      </c>
      <c r="C48" s="32" t="s">
        <v>35</v>
      </c>
      <c r="D48" s="32">
        <v>1</v>
      </c>
      <c r="E48" s="34"/>
      <c r="F48" s="35"/>
      <c r="G48" s="34"/>
      <c r="H48" s="34"/>
      <c r="I48" s="24"/>
      <c r="J48" s="35"/>
      <c r="K48" s="35"/>
      <c r="L48" s="35"/>
      <c r="M48" s="35"/>
      <c r="N48" s="35"/>
      <c r="O48" s="35"/>
    </row>
    <row r="49" spans="1:15" s="23" customFormat="1" ht="12.75" x14ac:dyDescent="0.2">
      <c r="A49" s="25" t="s">
        <v>74</v>
      </c>
      <c r="B49" s="26" t="s">
        <v>245</v>
      </c>
      <c r="C49" s="52" t="s">
        <v>35</v>
      </c>
      <c r="D49" s="51" t="s">
        <v>48</v>
      </c>
      <c r="E49" s="39"/>
      <c r="F49" s="42"/>
      <c r="G49" s="42"/>
      <c r="H49" s="43"/>
      <c r="I49" s="31"/>
      <c r="J49" s="39"/>
      <c r="K49" s="39"/>
      <c r="L49" s="24"/>
      <c r="M49" s="24"/>
      <c r="N49" s="24"/>
      <c r="O49" s="24"/>
    </row>
    <row r="50" spans="1:15" s="23" customFormat="1" ht="13.5" thickBot="1" x14ac:dyDescent="0.25">
      <c r="A50" s="25" t="s">
        <v>75</v>
      </c>
      <c r="B50" s="32" t="s">
        <v>76</v>
      </c>
      <c r="C50" s="32" t="s">
        <v>41</v>
      </c>
      <c r="D50" s="32">
        <v>0.4</v>
      </c>
      <c r="E50" s="34"/>
      <c r="F50" s="35"/>
      <c r="G50" s="34"/>
      <c r="H50" s="34"/>
      <c r="I50" s="24"/>
      <c r="J50" s="35"/>
      <c r="K50" s="35"/>
      <c r="L50" s="35"/>
      <c r="M50" s="35"/>
      <c r="N50" s="35"/>
      <c r="O50" s="35"/>
    </row>
    <row r="51" spans="1:15" s="23" customFormat="1" ht="13.5" thickBot="1" x14ac:dyDescent="0.3">
      <c r="A51" s="25"/>
      <c r="B51" s="146" t="s">
        <v>77</v>
      </c>
      <c r="C51" s="147"/>
      <c r="D51" s="148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</row>
    <row r="52" spans="1:15" s="23" customFormat="1" ht="12.75" x14ac:dyDescent="0.2">
      <c r="A52" s="25" t="s">
        <v>78</v>
      </c>
      <c r="B52" s="26" t="s">
        <v>79</v>
      </c>
      <c r="C52" s="52" t="s">
        <v>43</v>
      </c>
      <c r="D52" s="51" t="s">
        <v>236</v>
      </c>
      <c r="E52" s="29"/>
      <c r="F52" s="24"/>
      <c r="G52" s="29"/>
      <c r="H52" s="29"/>
      <c r="I52" s="29"/>
      <c r="J52" s="24"/>
      <c r="K52" s="24"/>
      <c r="L52" s="24"/>
      <c r="M52" s="24"/>
      <c r="N52" s="24"/>
      <c r="O52" s="24"/>
    </row>
    <row r="53" spans="1:15" s="23" customFormat="1" ht="12.75" x14ac:dyDescent="0.2">
      <c r="A53" s="25" t="s">
        <v>80</v>
      </c>
      <c r="B53" s="32" t="s">
        <v>56</v>
      </c>
      <c r="C53" s="33" t="s">
        <v>37</v>
      </c>
      <c r="D53" s="50" t="s">
        <v>237</v>
      </c>
      <c r="E53" s="34"/>
      <c r="F53" s="35"/>
      <c r="G53" s="34"/>
      <c r="H53" s="34"/>
      <c r="I53" s="24"/>
      <c r="J53" s="35"/>
      <c r="K53" s="35"/>
      <c r="L53" s="35"/>
      <c r="M53" s="35"/>
      <c r="N53" s="35"/>
      <c r="O53" s="35"/>
    </row>
    <row r="54" spans="1:15" s="23" customFormat="1" ht="25.5" x14ac:dyDescent="0.2">
      <c r="A54" s="25" t="s">
        <v>81</v>
      </c>
      <c r="B54" s="26" t="s">
        <v>82</v>
      </c>
      <c r="C54" s="26" t="s">
        <v>37</v>
      </c>
      <c r="D54" s="28" t="s">
        <v>238</v>
      </c>
      <c r="E54" s="29"/>
      <c r="F54" s="24"/>
      <c r="G54" s="29"/>
      <c r="H54" s="29"/>
      <c r="I54" s="29"/>
      <c r="J54" s="24"/>
      <c r="K54" s="24"/>
      <c r="L54" s="24"/>
      <c r="M54" s="24"/>
      <c r="N54" s="24"/>
      <c r="O54" s="24"/>
    </row>
    <row r="55" spans="1:15" s="23" customFormat="1" ht="38.25" x14ac:dyDescent="0.2">
      <c r="A55" s="25"/>
      <c r="B55" s="63" t="s">
        <v>163</v>
      </c>
      <c r="C55" s="101" t="s">
        <v>37</v>
      </c>
      <c r="D55" s="98">
        <v>101</v>
      </c>
      <c r="E55" s="29"/>
      <c r="F55" s="24"/>
      <c r="G55" s="29"/>
      <c r="H55" s="29"/>
      <c r="I55" s="29"/>
      <c r="J55" s="24"/>
      <c r="K55" s="24"/>
      <c r="L55" s="24"/>
      <c r="M55" s="24"/>
      <c r="N55" s="24"/>
      <c r="O55" s="24"/>
    </row>
    <row r="56" spans="1:15" s="23" customFormat="1" ht="12.75" x14ac:dyDescent="0.2">
      <c r="A56" s="25"/>
      <c r="B56" s="32" t="s">
        <v>164</v>
      </c>
      <c r="C56" s="102" t="s">
        <v>37</v>
      </c>
      <c r="D56" s="98">
        <v>101</v>
      </c>
      <c r="E56" s="34"/>
      <c r="F56" s="35"/>
      <c r="G56" s="34"/>
      <c r="H56" s="34"/>
      <c r="I56" s="24"/>
      <c r="J56" s="35"/>
      <c r="K56" s="35"/>
      <c r="L56" s="35"/>
      <c r="M56" s="35"/>
      <c r="N56" s="35"/>
      <c r="O56" s="35"/>
    </row>
    <row r="57" spans="1:15" s="23" customFormat="1" ht="26.25" thickBot="1" x14ac:dyDescent="0.25">
      <c r="A57" s="25" t="s">
        <v>83</v>
      </c>
      <c r="B57" s="26" t="s">
        <v>166</v>
      </c>
      <c r="C57" s="26" t="s">
        <v>37</v>
      </c>
      <c r="D57" s="28" t="s">
        <v>239</v>
      </c>
      <c r="E57" s="29"/>
      <c r="F57" s="24"/>
      <c r="G57" s="29"/>
      <c r="H57" s="29"/>
      <c r="I57" s="29"/>
      <c r="J57" s="24"/>
      <c r="K57" s="24"/>
      <c r="L57" s="24"/>
      <c r="M57" s="24"/>
      <c r="N57" s="24"/>
      <c r="O57" s="24"/>
    </row>
    <row r="58" spans="1:15" s="23" customFormat="1" ht="13.5" thickBot="1" x14ac:dyDescent="0.3">
      <c r="A58" s="25"/>
      <c r="B58" s="146" t="s">
        <v>84</v>
      </c>
      <c r="C58" s="147"/>
      <c r="D58" s="148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</row>
    <row r="59" spans="1:15" s="23" customFormat="1" ht="51.75" thickBot="1" x14ac:dyDescent="0.25">
      <c r="A59" s="25" t="s">
        <v>85</v>
      </c>
      <c r="B59" s="26" t="s">
        <v>86</v>
      </c>
      <c r="C59" s="27" t="s">
        <v>29</v>
      </c>
      <c r="D59" s="28" t="s">
        <v>228</v>
      </c>
      <c r="E59" s="29"/>
      <c r="F59" s="24"/>
      <c r="G59" s="29"/>
      <c r="H59" s="29"/>
      <c r="I59" s="29"/>
      <c r="J59" s="24"/>
      <c r="K59" s="24"/>
      <c r="L59" s="24"/>
      <c r="M59" s="24"/>
      <c r="N59" s="24"/>
      <c r="O59" s="24"/>
    </row>
    <row r="60" spans="1:15" s="23" customFormat="1" ht="13.5" thickBot="1" x14ac:dyDescent="0.3">
      <c r="A60" s="25"/>
      <c r="B60" s="146" t="s">
        <v>87</v>
      </c>
      <c r="C60" s="147"/>
      <c r="D60" s="148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</row>
    <row r="61" spans="1:15" s="23" customFormat="1" ht="51" x14ac:dyDescent="0.2">
      <c r="A61" s="25" t="s">
        <v>88</v>
      </c>
      <c r="B61" s="26" t="s">
        <v>199</v>
      </c>
      <c r="C61" s="45" t="s">
        <v>26</v>
      </c>
      <c r="D61" s="51" t="s">
        <v>142</v>
      </c>
      <c r="E61" s="29"/>
      <c r="F61" s="24"/>
      <c r="G61" s="29"/>
      <c r="H61" s="29"/>
      <c r="I61" s="29"/>
      <c r="J61" s="24"/>
      <c r="K61" s="24"/>
      <c r="L61" s="24"/>
      <c r="M61" s="24"/>
      <c r="N61" s="24"/>
      <c r="O61" s="24"/>
    </row>
    <row r="62" spans="1:15" s="23" customFormat="1" ht="38.25" x14ac:dyDescent="0.2">
      <c r="A62" s="25" t="s">
        <v>91</v>
      </c>
      <c r="B62" s="32" t="s">
        <v>92</v>
      </c>
      <c r="C62" s="47" t="s">
        <v>26</v>
      </c>
      <c r="D62" s="49">
        <v>1</v>
      </c>
      <c r="E62" s="34"/>
      <c r="F62" s="35"/>
      <c r="G62" s="34"/>
      <c r="H62" s="34"/>
      <c r="I62" s="24"/>
      <c r="J62" s="35"/>
      <c r="K62" s="35"/>
      <c r="L62" s="35"/>
      <c r="M62" s="35"/>
      <c r="N62" s="35"/>
      <c r="O62" s="35"/>
    </row>
    <row r="63" spans="1:15" s="23" customFormat="1" ht="25.5" x14ac:dyDescent="0.2">
      <c r="A63" s="25"/>
      <c r="B63" s="32" t="s">
        <v>244</v>
      </c>
      <c r="C63" s="103" t="s">
        <v>35</v>
      </c>
      <c r="D63" s="104">
        <v>1</v>
      </c>
      <c r="E63" s="34"/>
      <c r="F63" s="35"/>
      <c r="G63" s="34"/>
      <c r="H63" s="34"/>
      <c r="I63" s="24"/>
      <c r="J63" s="35"/>
      <c r="K63" s="35"/>
      <c r="L63" s="35"/>
      <c r="M63" s="35"/>
      <c r="N63" s="35"/>
      <c r="O63" s="35"/>
    </row>
    <row r="64" spans="1:15" s="23" customFormat="1" ht="25.5" x14ac:dyDescent="0.2">
      <c r="A64" s="25"/>
      <c r="B64" s="32" t="s">
        <v>168</v>
      </c>
      <c r="C64" s="103" t="s">
        <v>35</v>
      </c>
      <c r="D64" s="104">
        <v>2</v>
      </c>
      <c r="E64" s="34"/>
      <c r="F64" s="35"/>
      <c r="G64" s="34"/>
      <c r="H64" s="34"/>
      <c r="I64" s="24"/>
      <c r="J64" s="35"/>
      <c r="K64" s="35"/>
      <c r="L64" s="35"/>
      <c r="M64" s="35"/>
      <c r="N64" s="35"/>
      <c r="O64" s="35"/>
    </row>
    <row r="65" spans="1:15" s="23" customFormat="1" ht="26.25" thickBot="1" x14ac:dyDescent="0.25">
      <c r="A65" s="25"/>
      <c r="B65" s="32" t="s">
        <v>243</v>
      </c>
      <c r="C65" s="103" t="s">
        <v>35</v>
      </c>
      <c r="D65" s="104">
        <v>1</v>
      </c>
      <c r="E65" s="34"/>
      <c r="F65" s="35"/>
      <c r="G65" s="34"/>
      <c r="H65" s="34"/>
      <c r="I65" s="24"/>
      <c r="J65" s="35"/>
      <c r="K65" s="35"/>
      <c r="L65" s="35"/>
      <c r="M65" s="35"/>
      <c r="N65" s="35"/>
      <c r="O65" s="35"/>
    </row>
    <row r="66" spans="1:15" s="23" customFormat="1" ht="13.5" thickBot="1" x14ac:dyDescent="0.3">
      <c r="A66" s="25"/>
      <c r="B66" s="146" t="s">
        <v>94</v>
      </c>
      <c r="C66" s="147"/>
      <c r="D66" s="148"/>
      <c r="E66" s="24"/>
      <c r="F66" s="24"/>
      <c r="G66" s="24"/>
      <c r="H66" s="24"/>
      <c r="I66" s="24"/>
      <c r="J66" s="24"/>
      <c r="K66" s="24"/>
      <c r="L66" s="24"/>
      <c r="M66" s="24"/>
      <c r="N66" s="24"/>
      <c r="O66" s="24"/>
    </row>
    <row r="67" spans="1:15" s="23" customFormat="1" ht="12.75" x14ac:dyDescent="0.2">
      <c r="A67" s="25"/>
      <c r="B67" s="44" t="s">
        <v>95</v>
      </c>
      <c r="C67" s="46" t="s">
        <v>35</v>
      </c>
      <c r="D67" s="55">
        <v>12</v>
      </c>
      <c r="E67" s="53"/>
      <c r="F67" s="24"/>
      <c r="G67" s="29"/>
      <c r="H67" s="29"/>
      <c r="I67" s="29"/>
      <c r="J67" s="30"/>
      <c r="K67" s="24"/>
      <c r="L67" s="24"/>
      <c r="M67" s="24"/>
      <c r="N67" s="24"/>
      <c r="O67" s="24"/>
    </row>
    <row r="68" spans="1:15" s="23" customFormat="1" ht="12.75" x14ac:dyDescent="0.2">
      <c r="A68" s="25" t="s">
        <v>69</v>
      </c>
      <c r="B68" s="32" t="s">
        <v>240</v>
      </c>
      <c r="C68" s="32" t="s">
        <v>35</v>
      </c>
      <c r="D68" s="32">
        <v>2</v>
      </c>
      <c r="E68" s="34"/>
      <c r="F68" s="35"/>
      <c r="G68" s="34"/>
      <c r="H68" s="34"/>
      <c r="I68" s="24"/>
      <c r="J68" s="35"/>
      <c r="K68" s="35"/>
      <c r="L68" s="35"/>
      <c r="M68" s="35"/>
      <c r="N68" s="35"/>
      <c r="O68" s="35"/>
    </row>
    <row r="69" spans="1:15" s="23" customFormat="1" ht="25.5" x14ac:dyDescent="0.2">
      <c r="A69" s="25" t="s">
        <v>69</v>
      </c>
      <c r="B69" s="32" t="s">
        <v>241</v>
      </c>
      <c r="C69" s="32" t="s">
        <v>35</v>
      </c>
      <c r="D69" s="32">
        <v>1</v>
      </c>
      <c r="E69" s="34"/>
      <c r="F69" s="35"/>
      <c r="G69" s="34"/>
      <c r="H69" s="34"/>
      <c r="I69" s="24"/>
      <c r="J69" s="35"/>
      <c r="K69" s="35"/>
      <c r="L69" s="35"/>
      <c r="M69" s="35"/>
      <c r="N69" s="35"/>
      <c r="O69" s="35"/>
    </row>
    <row r="70" spans="1:15" s="23" customFormat="1" ht="12.75" x14ac:dyDescent="0.2">
      <c r="A70" s="25" t="s">
        <v>97</v>
      </c>
      <c r="B70" s="47" t="s">
        <v>242</v>
      </c>
      <c r="C70" s="48" t="s">
        <v>35</v>
      </c>
      <c r="D70" s="57">
        <v>1</v>
      </c>
      <c r="E70" s="34"/>
      <c r="F70" s="35"/>
      <c r="G70" s="34"/>
      <c r="H70" s="34"/>
      <c r="I70" s="24"/>
      <c r="J70" s="35"/>
      <c r="K70" s="35"/>
      <c r="L70" s="35"/>
      <c r="M70" s="35"/>
      <c r="N70" s="35"/>
      <c r="O70" s="35"/>
    </row>
    <row r="71" spans="1:15" s="23" customFormat="1" ht="12.75" x14ac:dyDescent="0.2">
      <c r="A71" s="25" t="s">
        <v>97</v>
      </c>
      <c r="B71" s="54" t="s">
        <v>98</v>
      </c>
      <c r="C71" s="48" t="s">
        <v>35</v>
      </c>
      <c r="D71" s="57">
        <v>2</v>
      </c>
      <c r="E71" s="34"/>
      <c r="F71" s="35"/>
      <c r="G71" s="34"/>
      <c r="H71" s="34"/>
      <c r="I71" s="24"/>
      <c r="J71" s="35"/>
      <c r="K71" s="35"/>
      <c r="L71" s="35"/>
      <c r="M71" s="35"/>
      <c r="N71" s="35"/>
      <c r="O71" s="35"/>
    </row>
    <row r="72" spans="1:15" s="23" customFormat="1" ht="12.75" x14ac:dyDescent="0.2">
      <c r="A72" s="25" t="s">
        <v>100</v>
      </c>
      <c r="B72" s="54" t="s">
        <v>101</v>
      </c>
      <c r="C72" s="48" t="s">
        <v>35</v>
      </c>
      <c r="D72" s="57">
        <v>2</v>
      </c>
      <c r="E72" s="34"/>
      <c r="F72" s="35"/>
      <c r="G72" s="34"/>
      <c r="H72" s="34"/>
      <c r="I72" s="24"/>
      <c r="J72" s="35"/>
      <c r="K72" s="35"/>
      <c r="L72" s="35"/>
      <c r="M72" s="35"/>
      <c r="N72" s="35"/>
      <c r="O72" s="35"/>
    </row>
    <row r="73" spans="1:15" s="23" customFormat="1" ht="13.5" thickBot="1" x14ac:dyDescent="0.25">
      <c r="A73" s="25" t="s">
        <v>102</v>
      </c>
      <c r="B73" s="54" t="s">
        <v>229</v>
      </c>
      <c r="C73" s="48" t="s">
        <v>35</v>
      </c>
      <c r="D73" s="57">
        <v>1</v>
      </c>
      <c r="E73" s="34"/>
      <c r="F73" s="35"/>
      <c r="G73" s="34"/>
      <c r="H73" s="34"/>
      <c r="I73" s="24"/>
      <c r="J73" s="35"/>
      <c r="K73" s="35"/>
      <c r="L73" s="35"/>
      <c r="M73" s="35"/>
      <c r="N73" s="35"/>
      <c r="O73" s="35"/>
    </row>
    <row r="74" spans="1:15" s="23" customFormat="1" ht="41.25" customHeight="1" thickBot="1" x14ac:dyDescent="0.3">
      <c r="A74" s="25"/>
      <c r="B74" s="146" t="s">
        <v>104</v>
      </c>
      <c r="C74" s="147"/>
      <c r="D74" s="148"/>
      <c r="E74" s="24"/>
      <c r="F74" s="24"/>
      <c r="G74" s="24"/>
      <c r="H74" s="24"/>
      <c r="I74" s="24"/>
      <c r="J74" s="24"/>
      <c r="K74" s="24"/>
      <c r="L74" s="24"/>
      <c r="M74" s="24"/>
      <c r="N74" s="24"/>
      <c r="O74" s="24"/>
    </row>
    <row r="75" spans="1:15" s="23" customFormat="1" ht="25.5" x14ac:dyDescent="0.2">
      <c r="A75" s="25" t="s">
        <v>105</v>
      </c>
      <c r="B75" s="58" t="s">
        <v>246</v>
      </c>
      <c r="C75" s="59" t="s">
        <v>36</v>
      </c>
      <c r="D75" s="28" t="s">
        <v>142</v>
      </c>
      <c r="E75" s="39"/>
      <c r="F75" s="42"/>
      <c r="G75" s="42"/>
      <c r="H75" s="43"/>
      <c r="I75" s="31"/>
      <c r="J75" s="39"/>
      <c r="K75" s="39"/>
      <c r="L75" s="24"/>
      <c r="M75" s="24"/>
      <c r="N75" s="24"/>
      <c r="O75" s="24"/>
    </row>
    <row r="76" spans="1:15" s="23" customFormat="1" ht="25.5" x14ac:dyDescent="0.2">
      <c r="A76" s="25" t="s">
        <v>105</v>
      </c>
      <c r="B76" s="58" t="s">
        <v>203</v>
      </c>
      <c r="C76" s="59" t="s">
        <v>36</v>
      </c>
      <c r="D76" s="28" t="s">
        <v>171</v>
      </c>
      <c r="E76" s="39"/>
      <c r="F76" s="42"/>
      <c r="G76" s="42"/>
      <c r="H76" s="43"/>
      <c r="I76" s="31"/>
      <c r="J76" s="39"/>
      <c r="K76" s="39"/>
      <c r="L76" s="24"/>
      <c r="M76" s="24"/>
      <c r="N76" s="24"/>
      <c r="O76" s="24"/>
    </row>
    <row r="77" spans="1:15" s="23" customFormat="1" ht="25.5" x14ac:dyDescent="0.2">
      <c r="A77" s="25" t="s">
        <v>105</v>
      </c>
      <c r="B77" s="58" t="s">
        <v>247</v>
      </c>
      <c r="C77" s="59" t="s">
        <v>36</v>
      </c>
      <c r="D77" s="28" t="s">
        <v>142</v>
      </c>
      <c r="E77" s="39"/>
      <c r="F77" s="42"/>
      <c r="G77" s="42"/>
      <c r="H77" s="43"/>
      <c r="I77" s="31"/>
      <c r="J77" s="39"/>
      <c r="K77" s="39"/>
      <c r="L77" s="24"/>
      <c r="M77" s="24"/>
      <c r="N77" s="24"/>
      <c r="O77" s="24"/>
    </row>
    <row r="78" spans="1:15" s="23" customFormat="1" ht="25.5" x14ac:dyDescent="0.2">
      <c r="A78" s="25" t="s">
        <v>108</v>
      </c>
      <c r="B78" s="26" t="s">
        <v>109</v>
      </c>
      <c r="C78" s="27" t="s">
        <v>35</v>
      </c>
      <c r="D78" s="28" t="s">
        <v>144</v>
      </c>
      <c r="E78" s="24"/>
      <c r="F78" s="24"/>
      <c r="G78" s="29"/>
      <c r="H78" s="30"/>
      <c r="I78" s="24"/>
      <c r="J78" s="24"/>
      <c r="K78" s="24"/>
      <c r="L78" s="24"/>
      <c r="M78" s="24"/>
      <c r="N78" s="24"/>
      <c r="O78" s="24"/>
    </row>
    <row r="79" spans="1:15" s="23" customFormat="1" ht="13.5" thickBot="1" x14ac:dyDescent="0.25">
      <c r="A79" s="25" t="s">
        <v>111</v>
      </c>
      <c r="B79" s="60" t="s">
        <v>112</v>
      </c>
      <c r="C79" s="61" t="s">
        <v>35</v>
      </c>
      <c r="D79" s="62" t="s">
        <v>144</v>
      </c>
      <c r="E79" s="34"/>
      <c r="F79" s="35"/>
      <c r="G79" s="34"/>
      <c r="H79" s="34"/>
      <c r="I79" s="24"/>
      <c r="J79" s="35"/>
      <c r="K79" s="35"/>
      <c r="L79" s="35"/>
      <c r="M79" s="35"/>
      <c r="N79" s="35"/>
      <c r="O79" s="35"/>
    </row>
    <row r="80" spans="1:15" s="23" customFormat="1" ht="15.75" thickBot="1" x14ac:dyDescent="0.3">
      <c r="A80" s="149" t="s">
        <v>113</v>
      </c>
      <c r="B80" s="150"/>
      <c r="C80" s="150"/>
      <c r="D80" s="151"/>
      <c r="E80" s="24"/>
      <c r="F80" s="24"/>
      <c r="G80" s="24"/>
      <c r="H80" s="24"/>
      <c r="I80" s="24"/>
      <c r="J80" s="24"/>
      <c r="K80" s="24"/>
      <c r="L80" s="24"/>
      <c r="M80" s="24"/>
      <c r="N80" s="24"/>
      <c r="O80" s="24"/>
    </row>
    <row r="81" spans="1:16" s="23" customFormat="1" ht="13.5" thickBot="1" x14ac:dyDescent="0.3">
      <c r="A81" s="25"/>
      <c r="B81" s="146" t="s">
        <v>114</v>
      </c>
      <c r="C81" s="147"/>
      <c r="D81" s="148"/>
      <c r="E81" s="24"/>
      <c r="F81" s="24"/>
      <c r="G81" s="24"/>
      <c r="H81" s="24"/>
      <c r="I81" s="24"/>
      <c r="J81" s="24"/>
      <c r="K81" s="24"/>
      <c r="L81" s="24"/>
      <c r="M81" s="24"/>
      <c r="N81" s="24"/>
      <c r="O81" s="24"/>
    </row>
    <row r="82" spans="1:16" s="23" customFormat="1" ht="38.25" x14ac:dyDescent="0.2">
      <c r="A82" s="25" t="s">
        <v>115</v>
      </c>
      <c r="B82" s="26" t="s">
        <v>206</v>
      </c>
      <c r="C82" s="27" t="s">
        <v>116</v>
      </c>
      <c r="D82" s="59">
        <v>19</v>
      </c>
      <c r="E82" s="29"/>
      <c r="F82" s="24"/>
      <c r="G82" s="24"/>
      <c r="H82" s="29"/>
      <c r="I82" s="24"/>
      <c r="J82" s="24"/>
      <c r="K82" s="24"/>
      <c r="L82" s="24"/>
      <c r="M82" s="24"/>
      <c r="N82" s="24"/>
      <c r="O82" s="24"/>
    </row>
    <row r="83" spans="1:16" s="23" customFormat="1" ht="25.5" x14ac:dyDescent="0.2">
      <c r="A83" s="25" t="s">
        <v>117</v>
      </c>
      <c r="B83" s="32" t="s">
        <v>118</v>
      </c>
      <c r="C83" s="47" t="s">
        <v>116</v>
      </c>
      <c r="D83" s="49">
        <v>19</v>
      </c>
      <c r="E83" s="34"/>
      <c r="F83" s="35"/>
      <c r="G83" s="34"/>
      <c r="H83" s="34"/>
      <c r="I83" s="24"/>
      <c r="J83" s="35"/>
      <c r="K83" s="35"/>
      <c r="L83" s="35"/>
      <c r="M83" s="35"/>
      <c r="N83" s="35"/>
      <c r="O83" s="35"/>
    </row>
    <row r="84" spans="1:16" s="23" customFormat="1" ht="25.5" x14ac:dyDescent="0.2">
      <c r="A84" s="25" t="s">
        <v>119</v>
      </c>
      <c r="B84" s="32" t="s">
        <v>120</v>
      </c>
      <c r="C84" s="47" t="s">
        <v>116</v>
      </c>
      <c r="D84" s="49">
        <v>19</v>
      </c>
      <c r="E84" s="34"/>
      <c r="F84" s="35"/>
      <c r="G84" s="34"/>
      <c r="H84" s="34"/>
      <c r="I84" s="24"/>
      <c r="J84" s="35"/>
      <c r="K84" s="35"/>
      <c r="L84" s="35"/>
      <c r="M84" s="35"/>
      <c r="N84" s="35"/>
      <c r="O84" s="35"/>
    </row>
    <row r="85" spans="1:16" s="23" customFormat="1" ht="12.75" x14ac:dyDescent="0.2">
      <c r="A85" s="25" t="s">
        <v>121</v>
      </c>
      <c r="B85" s="32" t="s">
        <v>122</v>
      </c>
      <c r="C85" s="47" t="s">
        <v>116</v>
      </c>
      <c r="D85" s="49">
        <v>19</v>
      </c>
      <c r="E85" s="34"/>
      <c r="F85" s="35"/>
      <c r="G85" s="34"/>
      <c r="H85" s="34"/>
      <c r="I85" s="24"/>
      <c r="J85" s="35"/>
      <c r="K85" s="35"/>
      <c r="L85" s="35"/>
      <c r="M85" s="35"/>
      <c r="N85" s="35"/>
      <c r="O85" s="35"/>
    </row>
    <row r="86" spans="1:16" s="23" customFormat="1" ht="12.75" x14ac:dyDescent="0.2">
      <c r="A86" s="25" t="s">
        <v>123</v>
      </c>
      <c r="B86" s="32" t="s">
        <v>124</v>
      </c>
      <c r="C86" s="47" t="s">
        <v>116</v>
      </c>
      <c r="D86" s="49">
        <v>19</v>
      </c>
      <c r="E86" s="34"/>
      <c r="F86" s="35"/>
      <c r="G86" s="34"/>
      <c r="H86" s="34"/>
      <c r="I86" s="24"/>
      <c r="J86" s="35"/>
      <c r="K86" s="35"/>
      <c r="L86" s="35"/>
      <c r="M86" s="35"/>
      <c r="N86" s="35"/>
      <c r="O86" s="35"/>
    </row>
    <row r="87" spans="1:16" ht="15.75" thickBot="1" x14ac:dyDescent="0.3">
      <c r="A87" s="64"/>
      <c r="B87" s="65"/>
      <c r="C87" s="66"/>
      <c r="D87" s="67"/>
      <c r="E87" s="68"/>
      <c r="F87" s="68"/>
      <c r="G87" s="68"/>
      <c r="H87" s="68"/>
      <c r="I87" s="68"/>
      <c r="J87" s="68"/>
      <c r="K87" s="68"/>
      <c r="L87" s="68"/>
      <c r="M87" s="68"/>
      <c r="N87" s="68"/>
      <c r="O87" s="68"/>
    </row>
    <row r="88" spans="1:16" s="69" customFormat="1" ht="13.5" thickTop="1" x14ac:dyDescent="0.2">
      <c r="B88" s="70" t="s">
        <v>126</v>
      </c>
      <c r="C88" s="71"/>
      <c r="D88" s="72"/>
      <c r="E88" s="73"/>
      <c r="F88" s="73"/>
      <c r="G88" s="73"/>
      <c r="H88" s="73"/>
      <c r="I88" s="73"/>
      <c r="J88" s="73"/>
      <c r="K88" s="74">
        <f>SUM(K13:K79)</f>
        <v>0</v>
      </c>
      <c r="L88" s="74">
        <f>SUM(L13:L87)</f>
        <v>0</v>
      </c>
      <c r="M88" s="74">
        <f>SUM(M13:M87)</f>
        <v>0</v>
      </c>
      <c r="N88" s="74">
        <f>SUM(N13:N87)</f>
        <v>0</v>
      </c>
      <c r="O88" s="74">
        <f>SUM(O13:O87)</f>
        <v>0</v>
      </c>
      <c r="P88" s="75"/>
    </row>
    <row r="89" spans="1:16" ht="26.25" x14ac:dyDescent="0.25">
      <c r="B89" s="76" t="s">
        <v>127</v>
      </c>
      <c r="C89" s="77">
        <v>0</v>
      </c>
      <c r="D89" s="78"/>
      <c r="E89" s="79"/>
      <c r="F89" s="79"/>
      <c r="G89" s="79"/>
      <c r="H89" s="79"/>
      <c r="I89" s="79"/>
      <c r="J89" s="79"/>
      <c r="K89" s="79"/>
      <c r="L89" s="79"/>
      <c r="M89" s="80">
        <f>M88*C89</f>
        <v>0</v>
      </c>
      <c r="N89" s="79"/>
      <c r="O89" s="134">
        <f>M89</f>
        <v>0</v>
      </c>
    </row>
    <row r="90" spans="1:16" s="69" customFormat="1" ht="12.75" x14ac:dyDescent="0.2">
      <c r="B90" s="81" t="s">
        <v>126</v>
      </c>
      <c r="C90" s="82"/>
      <c r="D90" s="83"/>
      <c r="E90" s="84"/>
      <c r="F90" s="84"/>
      <c r="G90" s="84"/>
      <c r="H90" s="84"/>
      <c r="I90" s="84"/>
      <c r="J90" s="84"/>
      <c r="K90" s="30">
        <f>SUM(K88:K89)</f>
        <v>0</v>
      </c>
      <c r="L90" s="30">
        <f>SUM(L88:L89)</f>
        <v>0</v>
      </c>
      <c r="M90" s="30">
        <f>SUM(M88:M89)</f>
        <v>0</v>
      </c>
      <c r="N90" s="30">
        <f>SUM(N88:N89)</f>
        <v>0</v>
      </c>
      <c r="O90" s="30">
        <f>SUM(O88:O89)</f>
        <v>0</v>
      </c>
    </row>
    <row r="91" spans="1:16" x14ac:dyDescent="0.25">
      <c r="B91" s="85"/>
      <c r="C91" s="86"/>
      <c r="D91" s="87"/>
      <c r="E91" s="88"/>
      <c r="F91" s="88"/>
      <c r="G91" s="88"/>
      <c r="H91" s="88"/>
      <c r="I91" s="88"/>
      <c r="J91" s="88"/>
      <c r="K91" s="88"/>
      <c r="L91" s="88"/>
      <c r="M91" s="88"/>
      <c r="N91" s="88"/>
      <c r="O91" s="88"/>
    </row>
    <row r="92" spans="1:16" x14ac:dyDescent="0.25">
      <c r="A92" s="89" t="s">
        <v>128</v>
      </c>
      <c r="B92" s="90"/>
      <c r="C92" s="90"/>
      <c r="D92" s="91"/>
    </row>
    <row r="93" spans="1:16" x14ac:dyDescent="0.25">
      <c r="A93" s="105" t="s">
        <v>129</v>
      </c>
      <c r="B93" s="8"/>
      <c r="C93" s="106"/>
      <c r="D93" s="107"/>
    </row>
    <row r="94" spans="1:16" x14ac:dyDescent="0.25">
      <c r="A94" s="105" t="s">
        <v>130</v>
      </c>
      <c r="B94" s="8"/>
      <c r="C94" s="106"/>
      <c r="D94" s="107"/>
    </row>
    <row r="95" spans="1:16" x14ac:dyDescent="0.25">
      <c r="A95" s="105" t="s">
        <v>131</v>
      </c>
      <c r="B95" s="8"/>
      <c r="C95" s="106"/>
      <c r="D95" s="107"/>
    </row>
    <row r="96" spans="1:16" x14ac:dyDescent="0.25">
      <c r="A96" s="105" t="s">
        <v>132</v>
      </c>
      <c r="B96" s="8"/>
      <c r="C96" s="106"/>
      <c r="D96" s="107"/>
    </row>
    <row r="97" spans="1:5" x14ac:dyDescent="0.25">
      <c r="A97" s="105" t="s">
        <v>133</v>
      </c>
      <c r="B97" s="8"/>
      <c r="C97" s="106"/>
      <c r="D97" s="107"/>
    </row>
    <row r="98" spans="1:5" x14ac:dyDescent="0.25">
      <c r="A98" s="105" t="s">
        <v>134</v>
      </c>
      <c r="B98" s="8"/>
      <c r="C98" s="106"/>
      <c r="D98" s="107"/>
    </row>
    <row r="99" spans="1:5" x14ac:dyDescent="0.25">
      <c r="A99" s="105" t="s">
        <v>135</v>
      </c>
      <c r="B99" s="8"/>
      <c r="C99" s="106"/>
      <c r="D99" s="107"/>
    </row>
    <row r="100" spans="1:5" x14ac:dyDescent="0.25">
      <c r="A100" s="105" t="s">
        <v>136</v>
      </c>
      <c r="B100" s="8"/>
      <c r="C100" s="106"/>
      <c r="D100" s="107"/>
    </row>
    <row r="101" spans="1:5" x14ac:dyDescent="0.25">
      <c r="A101" s="105" t="s">
        <v>137</v>
      </c>
      <c r="B101" s="8"/>
      <c r="C101" s="106"/>
      <c r="D101" s="107"/>
    </row>
    <row r="102" spans="1:5" x14ac:dyDescent="0.25">
      <c r="A102" s="162" t="s">
        <v>179</v>
      </c>
      <c r="B102" s="162"/>
      <c r="C102" s="162"/>
      <c r="D102" s="162"/>
    </row>
    <row r="103" spans="1:5" x14ac:dyDescent="0.25">
      <c r="A103" s="108" t="s">
        <v>180</v>
      </c>
      <c r="B103" s="109"/>
      <c r="C103" s="110"/>
      <c r="D103" s="111"/>
    </row>
    <row r="104" spans="1:5" ht="25.5" customHeight="1" x14ac:dyDescent="0.25">
      <c r="A104" s="3" t="s">
        <v>138</v>
      </c>
      <c r="C104" s="160" t="str">
        <f>'[1]Būvnieka koptāme'!$D$26</f>
        <v>Jānis Jirjens</v>
      </c>
      <c r="D104" s="160"/>
    </row>
    <row r="105" spans="1:5" x14ac:dyDescent="0.25">
      <c r="A105" s="3"/>
      <c r="C105" s="3"/>
    </row>
    <row r="106" spans="1:5" x14ac:dyDescent="0.25">
      <c r="A106" s="3" t="s">
        <v>139</v>
      </c>
      <c r="C106" s="161" t="str">
        <f>'[1]Būvnieka koptāme'!$D$28</f>
        <v>V.Siņicina-Kuļka</v>
      </c>
      <c r="D106" s="161"/>
    </row>
    <row r="107" spans="1:5" x14ac:dyDescent="0.25">
      <c r="A107" s="3"/>
      <c r="C107" s="161" t="str">
        <f>'[1]Būvnieka koptāme'!$D$29</f>
        <v>Sertifikāta Nr.50-3277</v>
      </c>
      <c r="D107" s="161"/>
      <c r="E107" s="161"/>
    </row>
  </sheetData>
  <mergeCells count="26">
    <mergeCell ref="B4:D5"/>
    <mergeCell ref="M9:N9"/>
    <mergeCell ref="A10:A11"/>
    <mergeCell ref="B10:B11"/>
    <mergeCell ref="C10:C11"/>
    <mergeCell ref="D10:D11"/>
    <mergeCell ref="E10:J10"/>
    <mergeCell ref="K10:O10"/>
    <mergeCell ref="B74:D74"/>
    <mergeCell ref="A13:D13"/>
    <mergeCell ref="B14:D14"/>
    <mergeCell ref="B19:D19"/>
    <mergeCell ref="A23:D23"/>
    <mergeCell ref="B24:D24"/>
    <mergeCell ref="A28:D28"/>
    <mergeCell ref="B29:D29"/>
    <mergeCell ref="B51:D51"/>
    <mergeCell ref="B58:D58"/>
    <mergeCell ref="B60:D60"/>
    <mergeCell ref="B66:D66"/>
    <mergeCell ref="A102:D102"/>
    <mergeCell ref="C104:D104"/>
    <mergeCell ref="C106:D106"/>
    <mergeCell ref="C107:E107"/>
    <mergeCell ref="A80:D80"/>
    <mergeCell ref="B81:D81"/>
  </mergeCells>
  <conditionalFormatting sqref="B75:B77 B73 B70 B21">
    <cfRule type="cellIs" dxfId="3" priority="5" stopIfTrue="1" operator="equal">
      <formula>0</formula>
    </cfRule>
  </conditionalFormatting>
  <pageMargins left="0.70866141732283472" right="0.70866141732283472" top="0.74803149606299213" bottom="0.74803149606299213" header="0.31496062992125984" footer="0.31496062992125984"/>
  <pageSetup paperSize="9" scale="94" orientation="portrait" r:id="rId1"/>
  <headerFooter>
    <oddHeader>&amp;A</oddHeader>
    <oddFooter>&amp;CLapa &amp;P no &amp;N</oddFooter>
  </headerFooter>
  <rowBreaks count="1" manualBreakCount="1">
    <brk id="73" max="16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99"/>
  <sheetViews>
    <sheetView showZeros="0" view="pageBreakPreview" topLeftCell="A88" zoomScaleNormal="85" zoomScaleSheetLayoutView="100" workbookViewId="0">
      <selection activeCell="C7" sqref="C7"/>
    </sheetView>
  </sheetViews>
  <sheetFormatPr defaultRowHeight="15" outlineLevelRow="1" outlineLevelCol="2" x14ac:dyDescent="0.25"/>
  <cols>
    <col min="1" max="1" width="17" customWidth="1"/>
    <col min="2" max="2" width="41.42578125" customWidth="1"/>
    <col min="3" max="3" width="10.5703125" customWidth="1"/>
    <col min="4" max="4" width="11.7109375" customWidth="1"/>
    <col min="5" max="5" width="8.7109375" hidden="1" customWidth="1" outlineLevel="2"/>
    <col min="6" max="6" width="9.5703125" hidden="1" customWidth="1" outlineLevel="1"/>
    <col min="7" max="7" width="8.7109375" hidden="1" customWidth="1" outlineLevel="1"/>
    <col min="8" max="14" width="0" hidden="1" customWidth="1" outlineLevel="1"/>
    <col min="15" max="15" width="9.28515625" hidden="1" customWidth="1" outlineLevel="1"/>
    <col min="16" max="16" width="9.140625" collapsed="1"/>
  </cols>
  <sheetData>
    <row r="1" spans="1:15" outlineLevel="1" x14ac:dyDescent="0.25">
      <c r="D1" t="s">
        <v>304</v>
      </c>
      <c r="F1" s="114"/>
    </row>
    <row r="2" spans="1:15" ht="15.75" thickBot="1" x14ac:dyDescent="0.3">
      <c r="A2" s="97"/>
      <c r="B2" s="94" t="s">
        <v>248</v>
      </c>
      <c r="C2" s="94"/>
      <c r="D2" s="94"/>
      <c r="E2" s="94"/>
      <c r="F2" s="94"/>
      <c r="G2" s="94"/>
      <c r="H2" s="94"/>
      <c r="I2" s="94"/>
      <c r="J2" s="94"/>
      <c r="K2" s="94"/>
    </row>
    <row r="3" spans="1:15" ht="15.75" thickTop="1" x14ac:dyDescent="0.25">
      <c r="A3" s="3"/>
      <c r="B3" s="96" t="s">
        <v>249</v>
      </c>
      <c r="C3" s="95"/>
      <c r="D3" s="95"/>
      <c r="E3" s="95"/>
      <c r="F3" s="95"/>
      <c r="G3" s="95"/>
      <c r="H3" s="95"/>
      <c r="I3" s="95"/>
      <c r="J3" s="95"/>
      <c r="K3" s="95"/>
    </row>
    <row r="4" spans="1:15" ht="27" customHeight="1" x14ac:dyDescent="0.25">
      <c r="A4" s="92" t="s">
        <v>0</v>
      </c>
      <c r="B4" s="163" t="s">
        <v>176</v>
      </c>
      <c r="C4" s="163"/>
      <c r="D4" s="163"/>
      <c r="E4" s="4"/>
      <c r="F4" s="4"/>
      <c r="G4" s="4"/>
      <c r="H4" s="4"/>
      <c r="I4" s="4"/>
      <c r="J4" s="4"/>
      <c r="K4" s="4"/>
    </row>
    <row r="5" spans="1:15" x14ac:dyDescent="0.25">
      <c r="A5" s="3"/>
      <c r="B5" s="163"/>
      <c r="C5" s="163"/>
      <c r="D5" s="163"/>
      <c r="E5" s="6"/>
      <c r="F5" s="6"/>
      <c r="G5" s="6"/>
      <c r="H5" s="6"/>
      <c r="I5" s="6"/>
      <c r="J5" s="6"/>
      <c r="K5" s="6"/>
    </row>
    <row r="6" spans="1:15" x14ac:dyDescent="0.25">
      <c r="A6" s="92" t="s">
        <v>1</v>
      </c>
      <c r="B6" s="6" t="str">
        <f>'LT1; UKT, Sporta iela '!B6</f>
        <v>Līvāni, Līvānu novads</v>
      </c>
      <c r="C6" s="93"/>
      <c r="F6" s="14">
        <f>O97</f>
        <v>0</v>
      </c>
      <c r="G6" s="13" t="s">
        <v>140</v>
      </c>
      <c r="K6" s="3"/>
    </row>
    <row r="7" spans="1:15" x14ac:dyDescent="0.25">
      <c r="A7" s="92" t="s">
        <v>2</v>
      </c>
      <c r="B7" s="6" t="str">
        <f>'LT1; UKT, Sporta iela '!B6</f>
        <v>Līvāni, Līvānu novads</v>
      </c>
      <c r="C7" s="7"/>
      <c r="F7" s="5"/>
      <c r="H7" s="7"/>
      <c r="J7" s="5"/>
      <c r="K7" s="5"/>
    </row>
    <row r="8" spans="1:15" x14ac:dyDescent="0.25">
      <c r="A8" s="92" t="s">
        <v>3</v>
      </c>
      <c r="B8" s="6" t="str">
        <f>'LT1; UKT, Sporta iela '!B8</f>
        <v>02/2013/02</v>
      </c>
      <c r="C8" s="11"/>
      <c r="D8" s="12"/>
      <c r="E8" s="10"/>
      <c r="F8" s="10"/>
      <c r="G8" s="10"/>
      <c r="H8" s="10"/>
      <c r="I8" s="9"/>
      <c r="J8" s="10"/>
      <c r="K8" s="10"/>
    </row>
    <row r="9" spans="1:15" ht="15.75" thickBot="1" x14ac:dyDescent="0.3">
      <c r="A9" s="6"/>
      <c r="B9" s="7"/>
      <c r="D9" s="7"/>
      <c r="E9" s="15"/>
      <c r="F9" s="15"/>
      <c r="G9" s="7" t="s">
        <v>250</v>
      </c>
      <c r="I9" s="16"/>
      <c r="J9" s="13"/>
      <c r="K9" s="14"/>
    </row>
    <row r="10" spans="1:15" x14ac:dyDescent="0.25">
      <c r="A10" s="153" t="s">
        <v>6</v>
      </c>
      <c r="B10" s="155" t="s">
        <v>7</v>
      </c>
      <c r="C10" s="157" t="s">
        <v>8</v>
      </c>
      <c r="D10" s="157" t="s">
        <v>9</v>
      </c>
      <c r="E10" s="155" t="s">
        <v>10</v>
      </c>
      <c r="F10" s="155"/>
      <c r="G10" s="155"/>
      <c r="H10" s="155"/>
      <c r="I10" s="155"/>
      <c r="J10" s="155"/>
      <c r="K10" s="155" t="s">
        <v>11</v>
      </c>
      <c r="L10" s="155" t="s">
        <v>11</v>
      </c>
      <c r="M10" s="155"/>
      <c r="N10" s="155"/>
      <c r="O10" s="159"/>
    </row>
    <row r="11" spans="1:15" ht="57" thickBot="1" x14ac:dyDescent="0.3">
      <c r="A11" s="154"/>
      <c r="B11" s="156"/>
      <c r="C11" s="158"/>
      <c r="D11" s="158"/>
      <c r="E11" s="17" t="s">
        <v>12</v>
      </c>
      <c r="F11" s="17" t="s">
        <v>13</v>
      </c>
      <c r="G11" s="17" t="s">
        <v>14</v>
      </c>
      <c r="H11" s="18" t="s">
        <v>15</v>
      </c>
      <c r="I11" s="17" t="s">
        <v>16</v>
      </c>
      <c r="J11" s="17" t="s">
        <v>17</v>
      </c>
      <c r="K11" s="17" t="s">
        <v>18</v>
      </c>
      <c r="L11" s="17" t="s">
        <v>19</v>
      </c>
      <c r="M11" s="17" t="s">
        <v>20</v>
      </c>
      <c r="N11" s="17" t="s">
        <v>16</v>
      </c>
      <c r="O11" s="19" t="s">
        <v>21</v>
      </c>
    </row>
    <row r="12" spans="1:15" ht="15.75" thickBot="1" x14ac:dyDescent="0.3">
      <c r="A12" s="20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21">
        <v>10</v>
      </c>
      <c r="K12" s="21">
        <v>11</v>
      </c>
      <c r="L12" s="21">
        <v>12</v>
      </c>
      <c r="M12" s="21">
        <v>13</v>
      </c>
      <c r="N12" s="21">
        <v>14</v>
      </c>
      <c r="O12" s="22">
        <v>15</v>
      </c>
    </row>
    <row r="13" spans="1:15" s="23" customFormat="1" ht="15.75" thickBot="1" x14ac:dyDescent="0.3">
      <c r="A13" s="149" t="s">
        <v>726</v>
      </c>
      <c r="B13" s="150" t="s">
        <v>251</v>
      </c>
      <c r="C13" s="150"/>
      <c r="D13" s="151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ht="22.5" x14ac:dyDescent="0.25">
      <c r="A14" s="25" t="s">
        <v>814</v>
      </c>
      <c r="B14" s="136" t="s">
        <v>252</v>
      </c>
      <c r="C14" s="136" t="s">
        <v>253</v>
      </c>
      <c r="D14" s="137">
        <v>0.38</v>
      </c>
      <c r="E14" s="138"/>
      <c r="F14" s="139"/>
      <c r="G14" s="138"/>
      <c r="H14" s="138"/>
      <c r="I14" s="139"/>
      <c r="J14" s="139"/>
      <c r="K14" s="139"/>
      <c r="L14" s="139"/>
      <c r="M14" s="139"/>
      <c r="N14" s="139"/>
      <c r="O14" s="139"/>
    </row>
    <row r="15" spans="1:15" ht="33.75" x14ac:dyDescent="0.25">
      <c r="A15" s="25" t="s">
        <v>815</v>
      </c>
      <c r="B15" s="136" t="s">
        <v>254</v>
      </c>
      <c r="C15" s="136" t="s">
        <v>255</v>
      </c>
      <c r="D15" s="137">
        <v>5</v>
      </c>
      <c r="E15" s="138"/>
      <c r="F15" s="139"/>
      <c r="G15" s="138"/>
      <c r="H15" s="138"/>
      <c r="I15" s="139"/>
      <c r="J15" s="139"/>
      <c r="K15" s="139"/>
      <c r="L15" s="139"/>
      <c r="M15" s="139"/>
      <c r="N15" s="139"/>
      <c r="O15" s="139"/>
    </row>
    <row r="16" spans="1:15" ht="15.75" thickBot="1" x14ac:dyDescent="0.3">
      <c r="A16" s="25" t="s">
        <v>816</v>
      </c>
      <c r="B16" s="136" t="s">
        <v>256</v>
      </c>
      <c r="C16" s="136" t="s">
        <v>257</v>
      </c>
      <c r="D16" s="137">
        <v>0.16</v>
      </c>
      <c r="E16" s="138"/>
      <c r="F16" s="139"/>
      <c r="G16" s="138"/>
      <c r="H16" s="138"/>
      <c r="I16" s="139"/>
      <c r="J16" s="139"/>
      <c r="K16" s="139"/>
      <c r="L16" s="139"/>
      <c r="M16" s="139"/>
      <c r="N16" s="139"/>
      <c r="O16" s="139"/>
    </row>
    <row r="17" spans="1:15" s="23" customFormat="1" ht="15.75" thickBot="1" x14ac:dyDescent="0.3">
      <c r="A17" s="149" t="s">
        <v>727</v>
      </c>
      <c r="B17" s="150" t="s">
        <v>251</v>
      </c>
      <c r="C17" s="150"/>
      <c r="D17" s="151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</row>
    <row r="18" spans="1:15" s="23" customFormat="1" ht="13.5" thickBot="1" x14ac:dyDescent="0.3">
      <c r="A18" s="25"/>
      <c r="B18" s="146" t="s">
        <v>258</v>
      </c>
      <c r="C18" s="147"/>
      <c r="D18" s="148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</row>
    <row r="19" spans="1:15" ht="33.75" x14ac:dyDescent="0.25">
      <c r="A19" s="25" t="s">
        <v>817</v>
      </c>
      <c r="B19" s="136" t="s">
        <v>259</v>
      </c>
      <c r="C19" s="136" t="s">
        <v>260</v>
      </c>
      <c r="D19" s="137">
        <v>1</v>
      </c>
      <c r="E19" s="138"/>
      <c r="F19" s="139"/>
      <c r="G19" s="138"/>
      <c r="H19" s="138"/>
      <c r="I19" s="139"/>
      <c r="J19" s="139"/>
      <c r="K19" s="139"/>
      <c r="L19" s="139"/>
      <c r="M19" s="139"/>
      <c r="N19" s="139"/>
      <c r="O19" s="139"/>
    </row>
    <row r="20" spans="1:15" ht="34.5" thickBot="1" x14ac:dyDescent="0.3">
      <c r="A20" s="25" t="s">
        <v>818</v>
      </c>
      <c r="B20" s="136" t="s">
        <v>261</v>
      </c>
      <c r="C20" s="136" t="s">
        <v>260</v>
      </c>
      <c r="D20" s="137">
        <v>1</v>
      </c>
      <c r="E20" s="138"/>
      <c r="F20" s="139"/>
      <c r="G20" s="138"/>
      <c r="H20" s="138"/>
      <c r="I20" s="139"/>
      <c r="J20" s="139"/>
      <c r="K20" s="139"/>
      <c r="L20" s="139"/>
      <c r="M20" s="139"/>
      <c r="N20" s="139"/>
      <c r="O20" s="139"/>
    </row>
    <row r="21" spans="1:15" s="23" customFormat="1" ht="15.75" thickBot="1" x14ac:dyDescent="0.3">
      <c r="A21" s="149" t="s">
        <v>728</v>
      </c>
      <c r="B21" s="150" t="s">
        <v>251</v>
      </c>
      <c r="C21" s="150"/>
      <c r="D21" s="151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</row>
    <row r="22" spans="1:15" s="23" customFormat="1" ht="13.5" thickBot="1" x14ac:dyDescent="0.3">
      <c r="A22" s="25"/>
      <c r="B22" s="146" t="s">
        <v>262</v>
      </c>
      <c r="C22" s="147"/>
      <c r="D22" s="148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</row>
    <row r="23" spans="1:15" ht="33.75" x14ac:dyDescent="0.25">
      <c r="A23" s="25" t="s">
        <v>819</v>
      </c>
      <c r="B23" s="136" t="s">
        <v>263</v>
      </c>
      <c r="C23" s="136" t="s">
        <v>260</v>
      </c>
      <c r="D23" s="137">
        <v>2</v>
      </c>
      <c r="E23" s="138"/>
      <c r="F23" s="139"/>
      <c r="G23" s="138"/>
      <c r="H23" s="138"/>
      <c r="I23" s="139"/>
      <c r="J23" s="139"/>
      <c r="K23" s="139"/>
      <c r="L23" s="139"/>
      <c r="M23" s="139"/>
      <c r="N23" s="139"/>
      <c r="O23" s="139"/>
    </row>
    <row r="24" spans="1:15" ht="34.5" thickBot="1" x14ac:dyDescent="0.3">
      <c r="A24" s="25" t="s">
        <v>820</v>
      </c>
      <c r="B24" s="136" t="s">
        <v>264</v>
      </c>
      <c r="C24" s="136" t="s">
        <v>265</v>
      </c>
      <c r="D24" s="137">
        <v>1</v>
      </c>
      <c r="E24" s="138"/>
      <c r="F24" s="139"/>
      <c r="G24" s="138"/>
      <c r="H24" s="138"/>
      <c r="I24" s="139"/>
      <c r="J24" s="139"/>
      <c r="K24" s="139"/>
      <c r="L24" s="139"/>
      <c r="M24" s="139"/>
      <c r="N24" s="139"/>
      <c r="O24" s="139"/>
    </row>
    <row r="25" spans="1:15" s="23" customFormat="1" ht="15.75" thickBot="1" x14ac:dyDescent="0.3">
      <c r="A25" s="149" t="s">
        <v>729</v>
      </c>
      <c r="B25" s="150" t="s">
        <v>251</v>
      </c>
      <c r="C25" s="150"/>
      <c r="D25" s="151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spans="1:15" ht="15.75" thickBot="1" x14ac:dyDescent="0.3">
      <c r="A26" s="25" t="s">
        <v>821</v>
      </c>
      <c r="B26" s="136" t="s">
        <v>266</v>
      </c>
      <c r="C26" s="136"/>
      <c r="D26" s="137">
        <v>7</v>
      </c>
      <c r="E26" s="138"/>
      <c r="F26" s="139"/>
      <c r="G26" s="138"/>
      <c r="H26" s="138"/>
      <c r="I26" s="139"/>
      <c r="J26" s="139"/>
      <c r="K26" s="139"/>
      <c r="L26" s="139"/>
      <c r="M26" s="139"/>
      <c r="N26" s="139"/>
      <c r="O26" s="139"/>
    </row>
    <row r="27" spans="1:15" s="23" customFormat="1" ht="15.75" thickBot="1" x14ac:dyDescent="0.3">
      <c r="A27" s="149" t="s">
        <v>730</v>
      </c>
      <c r="B27" s="150" t="s">
        <v>251</v>
      </c>
      <c r="C27" s="150"/>
      <c r="D27" s="151"/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</row>
    <row r="28" spans="1:15" s="23" customFormat="1" ht="13.5" thickBot="1" x14ac:dyDescent="0.3">
      <c r="A28" s="25"/>
      <c r="B28" s="146" t="s">
        <v>267</v>
      </c>
      <c r="C28" s="147"/>
      <c r="D28" s="148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 ht="15.75" thickBot="1" x14ac:dyDescent="0.3">
      <c r="A29" s="25" t="s">
        <v>822</v>
      </c>
      <c r="B29" s="136" t="s">
        <v>268</v>
      </c>
      <c r="C29" s="136" t="s">
        <v>257</v>
      </c>
      <c r="D29" s="137">
        <v>0.3</v>
      </c>
      <c r="E29" s="138"/>
      <c r="F29" s="139"/>
      <c r="G29" s="138"/>
      <c r="H29" s="138"/>
      <c r="I29" s="139"/>
      <c r="J29" s="139"/>
      <c r="K29" s="139"/>
      <c r="L29" s="139"/>
      <c r="M29" s="139"/>
      <c r="N29" s="139"/>
      <c r="O29" s="139"/>
    </row>
    <row r="30" spans="1:15" s="23" customFormat="1" ht="13.5" thickBot="1" x14ac:dyDescent="0.3">
      <c r="A30" s="25"/>
      <c r="B30" s="146" t="s">
        <v>269</v>
      </c>
      <c r="C30" s="147"/>
      <c r="D30" s="148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 ht="15.75" thickBot="1" x14ac:dyDescent="0.3">
      <c r="A31" s="25" t="s">
        <v>823</v>
      </c>
      <c r="B31" s="136" t="s">
        <v>270</v>
      </c>
      <c r="C31" s="136" t="s">
        <v>265</v>
      </c>
      <c r="D31" s="137">
        <v>6</v>
      </c>
      <c r="E31" s="138"/>
      <c r="F31" s="139"/>
      <c r="G31" s="138"/>
      <c r="H31" s="138"/>
      <c r="I31" s="139"/>
      <c r="J31" s="139"/>
      <c r="K31" s="139"/>
      <c r="L31" s="139"/>
      <c r="M31" s="139"/>
      <c r="N31" s="139"/>
      <c r="O31" s="139"/>
    </row>
    <row r="32" spans="1:15" s="23" customFormat="1" ht="15.75" thickBot="1" x14ac:dyDescent="0.3">
      <c r="A32" s="149" t="s">
        <v>731</v>
      </c>
      <c r="B32" s="150" t="s">
        <v>251</v>
      </c>
      <c r="C32" s="150"/>
      <c r="D32" s="151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 s="23" customFormat="1" ht="13.5" thickBot="1" x14ac:dyDescent="0.3">
      <c r="A33" s="25"/>
      <c r="B33" s="146" t="s">
        <v>271</v>
      </c>
      <c r="C33" s="147"/>
      <c r="D33" s="148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 ht="22.5" x14ac:dyDescent="0.25">
      <c r="A34" s="25" t="s">
        <v>823</v>
      </c>
      <c r="B34" s="136" t="s">
        <v>272</v>
      </c>
      <c r="C34" s="136" t="s">
        <v>265</v>
      </c>
      <c r="D34" s="137">
        <v>4</v>
      </c>
      <c r="E34" s="138"/>
      <c r="F34" s="139"/>
      <c r="G34" s="138"/>
      <c r="H34" s="138"/>
      <c r="I34" s="139"/>
      <c r="J34" s="139"/>
      <c r="K34" s="139"/>
      <c r="L34" s="139"/>
      <c r="M34" s="139"/>
      <c r="N34" s="139"/>
      <c r="O34" s="139"/>
    </row>
    <row r="35" spans="1:15" ht="34.5" thickBot="1" x14ac:dyDescent="0.3">
      <c r="A35" s="25" t="s">
        <v>824</v>
      </c>
      <c r="B35" s="136" t="s">
        <v>273</v>
      </c>
      <c r="C35" s="136" t="s">
        <v>265</v>
      </c>
      <c r="D35" s="137">
        <v>2</v>
      </c>
      <c r="E35" s="138"/>
      <c r="F35" s="139"/>
      <c r="G35" s="138"/>
      <c r="H35" s="138"/>
      <c r="I35" s="139"/>
      <c r="J35" s="139"/>
      <c r="K35" s="139"/>
      <c r="L35" s="139"/>
      <c r="M35" s="139"/>
      <c r="N35" s="139"/>
      <c r="O35" s="139"/>
    </row>
    <row r="36" spans="1:15" s="23" customFormat="1" ht="13.5" thickBot="1" x14ac:dyDescent="0.3">
      <c r="A36" s="25"/>
      <c r="B36" s="146" t="s">
        <v>274</v>
      </c>
      <c r="C36" s="147"/>
      <c r="D36" s="148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 ht="23.25" thickBot="1" x14ac:dyDescent="0.3">
      <c r="A37" s="25" t="s">
        <v>825</v>
      </c>
      <c r="B37" s="136" t="s">
        <v>275</v>
      </c>
      <c r="C37" s="136" t="s">
        <v>276</v>
      </c>
      <c r="D37" s="137">
        <v>0.03</v>
      </c>
      <c r="E37" s="138"/>
      <c r="F37" s="139"/>
      <c r="G37" s="138"/>
      <c r="H37" s="138"/>
      <c r="I37" s="139"/>
      <c r="J37" s="139"/>
      <c r="K37" s="139"/>
      <c r="L37" s="139"/>
      <c r="M37" s="139"/>
      <c r="N37" s="139"/>
      <c r="O37" s="139"/>
    </row>
    <row r="38" spans="1:15" s="23" customFormat="1" ht="15.75" thickBot="1" x14ac:dyDescent="0.3">
      <c r="A38" s="149" t="s">
        <v>732</v>
      </c>
      <c r="B38" s="150" t="s">
        <v>274</v>
      </c>
      <c r="C38" s="150"/>
      <c r="D38" s="151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 ht="34.5" thickBot="1" x14ac:dyDescent="0.3">
      <c r="A39" s="25" t="s">
        <v>826</v>
      </c>
      <c r="B39" s="136" t="s">
        <v>277</v>
      </c>
      <c r="C39" s="136" t="s">
        <v>278</v>
      </c>
      <c r="D39" s="137">
        <v>0.33900000000000002</v>
      </c>
      <c r="E39" s="138"/>
      <c r="F39" s="139"/>
      <c r="G39" s="138"/>
      <c r="H39" s="138"/>
      <c r="I39" s="139"/>
      <c r="J39" s="139"/>
      <c r="K39" s="139"/>
      <c r="L39" s="139"/>
      <c r="M39" s="139"/>
      <c r="N39" s="139"/>
      <c r="O39" s="139"/>
    </row>
    <row r="40" spans="1:15" s="23" customFormat="1" ht="13.5" thickBot="1" x14ac:dyDescent="0.3">
      <c r="A40" s="25"/>
      <c r="B40" s="146" t="s">
        <v>279</v>
      </c>
      <c r="C40" s="147"/>
      <c r="D40" s="148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5" x14ac:dyDescent="0.25">
      <c r="A41" s="25" t="s">
        <v>827</v>
      </c>
      <c r="B41" s="136" t="s">
        <v>280</v>
      </c>
      <c r="C41" s="136" t="s">
        <v>265</v>
      </c>
      <c r="D41" s="137">
        <v>2</v>
      </c>
      <c r="E41" s="138"/>
      <c r="F41" s="139"/>
      <c r="G41" s="138"/>
      <c r="H41" s="138"/>
      <c r="I41" s="139"/>
      <c r="J41" s="139"/>
      <c r="K41" s="139"/>
      <c r="L41" s="139"/>
      <c r="M41" s="139"/>
      <c r="N41" s="139"/>
      <c r="O41" s="139"/>
    </row>
    <row r="42" spans="1:15" ht="23.25" thickBot="1" x14ac:dyDescent="0.3">
      <c r="A42" s="25" t="s">
        <v>828</v>
      </c>
      <c r="B42" s="136" t="s">
        <v>281</v>
      </c>
      <c r="C42" s="136" t="s">
        <v>265</v>
      </c>
      <c r="D42" s="137">
        <v>2</v>
      </c>
      <c r="E42" s="138"/>
      <c r="F42" s="139"/>
      <c r="G42" s="138"/>
      <c r="H42" s="138"/>
      <c r="I42" s="139"/>
      <c r="J42" s="139"/>
      <c r="K42" s="139"/>
      <c r="L42" s="139"/>
      <c r="M42" s="139"/>
      <c r="N42" s="139"/>
      <c r="O42" s="139"/>
    </row>
    <row r="43" spans="1:15" s="23" customFormat="1" ht="15.75" thickBot="1" x14ac:dyDescent="0.3">
      <c r="A43" s="149" t="s">
        <v>733</v>
      </c>
      <c r="B43" s="150" t="s">
        <v>274</v>
      </c>
      <c r="C43" s="150"/>
      <c r="D43" s="151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</row>
    <row r="44" spans="1:15" s="23" customFormat="1" ht="13.5" thickBot="1" x14ac:dyDescent="0.3">
      <c r="A44" s="25"/>
      <c r="B44" s="146" t="s">
        <v>282</v>
      </c>
      <c r="C44" s="147"/>
      <c r="D44" s="148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  <row r="45" spans="1:15" ht="34.5" thickBot="1" x14ac:dyDescent="0.3">
      <c r="A45" s="25" t="s">
        <v>829</v>
      </c>
      <c r="B45" s="136" t="s">
        <v>283</v>
      </c>
      <c r="C45" s="136" t="s">
        <v>253</v>
      </c>
      <c r="D45" s="137">
        <v>0.33950000000000002</v>
      </c>
      <c r="E45" s="138"/>
      <c r="F45" s="139"/>
      <c r="G45" s="138"/>
      <c r="H45" s="138"/>
      <c r="I45" s="139"/>
      <c r="J45" s="139"/>
      <c r="K45" s="139"/>
      <c r="L45" s="139"/>
      <c r="M45" s="139"/>
      <c r="N45" s="139"/>
      <c r="O45" s="139"/>
    </row>
    <row r="46" spans="1:15" s="23" customFormat="1" ht="15.75" thickBot="1" x14ac:dyDescent="0.3">
      <c r="A46" s="149" t="s">
        <v>734</v>
      </c>
      <c r="B46" s="150" t="s">
        <v>274</v>
      </c>
      <c r="C46" s="150"/>
      <c r="D46" s="151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</row>
    <row r="47" spans="1:15" x14ac:dyDescent="0.25">
      <c r="A47" s="25" t="s">
        <v>830</v>
      </c>
      <c r="B47" s="136" t="s">
        <v>735</v>
      </c>
      <c r="C47" s="136" t="s">
        <v>736</v>
      </c>
      <c r="D47" s="140">
        <v>70</v>
      </c>
      <c r="E47" s="138"/>
      <c r="F47" s="139"/>
      <c r="G47" s="138"/>
      <c r="H47" s="138"/>
      <c r="I47" s="139"/>
      <c r="J47" s="139"/>
      <c r="K47" s="139"/>
      <c r="L47" s="139"/>
      <c r="M47" s="139"/>
      <c r="N47" s="139"/>
      <c r="O47" s="139"/>
    </row>
    <row r="48" spans="1:15" x14ac:dyDescent="0.25">
      <c r="A48" s="25" t="s">
        <v>831</v>
      </c>
      <c r="B48" s="136" t="s">
        <v>737</v>
      </c>
      <c r="C48" s="136" t="s">
        <v>736</v>
      </c>
      <c r="D48" s="140">
        <v>130</v>
      </c>
      <c r="E48" s="138"/>
      <c r="F48" s="139"/>
      <c r="G48" s="138"/>
      <c r="H48" s="138"/>
      <c r="I48" s="139"/>
      <c r="J48" s="139"/>
      <c r="K48" s="139"/>
      <c r="L48" s="139"/>
      <c r="M48" s="139"/>
      <c r="N48" s="139"/>
      <c r="O48" s="139"/>
    </row>
    <row r="49" spans="1:15" x14ac:dyDescent="0.25">
      <c r="A49" s="25" t="s">
        <v>832</v>
      </c>
      <c r="B49" s="136" t="s">
        <v>738</v>
      </c>
      <c r="C49" s="136" t="s">
        <v>739</v>
      </c>
      <c r="D49" s="140">
        <v>0.03</v>
      </c>
      <c r="E49" s="138"/>
      <c r="F49" s="139"/>
      <c r="G49" s="138"/>
      <c r="H49" s="138"/>
      <c r="I49" s="139"/>
      <c r="J49" s="139"/>
      <c r="K49" s="139"/>
      <c r="L49" s="139"/>
      <c r="M49" s="139"/>
      <c r="N49" s="139"/>
      <c r="O49" s="139"/>
    </row>
    <row r="50" spans="1:15" x14ac:dyDescent="0.25">
      <c r="A50" s="25" t="s">
        <v>833</v>
      </c>
      <c r="B50" s="136" t="s">
        <v>740</v>
      </c>
      <c r="C50" s="136" t="s">
        <v>741</v>
      </c>
      <c r="D50" s="140">
        <v>1</v>
      </c>
      <c r="E50" s="138"/>
      <c r="F50" s="139"/>
      <c r="G50" s="138"/>
      <c r="H50" s="138"/>
      <c r="I50" s="139"/>
      <c r="J50" s="139"/>
      <c r="K50" s="139"/>
      <c r="L50" s="139"/>
      <c r="M50" s="139"/>
      <c r="N50" s="139"/>
      <c r="O50" s="139"/>
    </row>
    <row r="51" spans="1:15" x14ac:dyDescent="0.25">
      <c r="A51" s="25" t="s">
        <v>834</v>
      </c>
      <c r="B51" s="136" t="s">
        <v>742</v>
      </c>
      <c r="C51" s="136" t="s">
        <v>739</v>
      </c>
      <c r="D51" s="140">
        <v>0.4</v>
      </c>
      <c r="E51" s="138"/>
      <c r="F51" s="139"/>
      <c r="G51" s="138"/>
      <c r="H51" s="138"/>
      <c r="I51" s="139"/>
      <c r="J51" s="139"/>
      <c r="K51" s="139"/>
      <c r="L51" s="139"/>
      <c r="M51" s="139"/>
      <c r="N51" s="139"/>
      <c r="O51" s="139"/>
    </row>
    <row r="52" spans="1:15" x14ac:dyDescent="0.25">
      <c r="A52" s="25" t="s">
        <v>835</v>
      </c>
      <c r="B52" s="136" t="s">
        <v>743</v>
      </c>
      <c r="C52" s="136" t="s">
        <v>739</v>
      </c>
      <c r="D52" s="140">
        <v>0.5</v>
      </c>
      <c r="E52" s="138"/>
      <c r="F52" s="139"/>
      <c r="G52" s="138"/>
      <c r="H52" s="138"/>
      <c r="I52" s="139"/>
      <c r="J52" s="139"/>
      <c r="K52" s="139"/>
      <c r="L52" s="139"/>
      <c r="M52" s="139"/>
      <c r="N52" s="139"/>
      <c r="O52" s="139"/>
    </row>
    <row r="53" spans="1:15" x14ac:dyDescent="0.25">
      <c r="A53" s="25" t="s">
        <v>836</v>
      </c>
      <c r="B53" s="136" t="s">
        <v>744</v>
      </c>
      <c r="C53" s="136" t="s">
        <v>741</v>
      </c>
      <c r="D53" s="140">
        <v>1</v>
      </c>
      <c r="E53" s="138"/>
      <c r="F53" s="139"/>
      <c r="G53" s="138"/>
      <c r="H53" s="138"/>
      <c r="I53" s="139"/>
      <c r="J53" s="139"/>
      <c r="K53" s="139"/>
      <c r="L53" s="139"/>
      <c r="M53" s="139"/>
      <c r="N53" s="139"/>
      <c r="O53" s="139"/>
    </row>
    <row r="54" spans="1:15" x14ac:dyDescent="0.25">
      <c r="A54" s="25" t="s">
        <v>837</v>
      </c>
      <c r="B54" s="136" t="s">
        <v>745</v>
      </c>
      <c r="C54" s="136" t="s">
        <v>741</v>
      </c>
      <c r="D54" s="140">
        <v>3</v>
      </c>
      <c r="E54" s="138"/>
      <c r="F54" s="139"/>
      <c r="G54" s="138"/>
      <c r="H54" s="138"/>
      <c r="I54" s="139"/>
      <c r="J54" s="139"/>
      <c r="K54" s="139"/>
      <c r="L54" s="139"/>
      <c r="M54" s="139"/>
      <c r="N54" s="139"/>
      <c r="O54" s="139"/>
    </row>
    <row r="55" spans="1:15" x14ac:dyDescent="0.25">
      <c r="A55" s="25" t="s">
        <v>838</v>
      </c>
      <c r="B55" s="136" t="s">
        <v>746</v>
      </c>
      <c r="C55" s="136" t="s">
        <v>741</v>
      </c>
      <c r="D55" s="140">
        <v>1</v>
      </c>
      <c r="E55" s="138"/>
      <c r="F55" s="139"/>
      <c r="G55" s="138"/>
      <c r="H55" s="138"/>
      <c r="I55" s="139"/>
      <c r="J55" s="139"/>
      <c r="K55" s="139"/>
      <c r="L55" s="139"/>
      <c r="M55" s="139"/>
      <c r="N55" s="139"/>
      <c r="O55" s="139"/>
    </row>
    <row r="56" spans="1:15" x14ac:dyDescent="0.25">
      <c r="A56" s="25" t="s">
        <v>839</v>
      </c>
      <c r="B56" s="136" t="s">
        <v>747</v>
      </c>
      <c r="C56" s="136" t="s">
        <v>741</v>
      </c>
      <c r="D56" s="140">
        <v>10</v>
      </c>
      <c r="E56" s="138"/>
      <c r="F56" s="139"/>
      <c r="G56" s="138"/>
      <c r="H56" s="138"/>
      <c r="I56" s="139"/>
      <c r="J56" s="139"/>
      <c r="K56" s="139"/>
      <c r="L56" s="139"/>
      <c r="M56" s="139"/>
      <c r="N56" s="139"/>
      <c r="O56" s="139"/>
    </row>
    <row r="57" spans="1:15" x14ac:dyDescent="0.25">
      <c r="A57" s="25" t="s">
        <v>840</v>
      </c>
      <c r="B57" s="136" t="s">
        <v>748</v>
      </c>
      <c r="C57" s="136" t="s">
        <v>741</v>
      </c>
      <c r="D57" s="140">
        <v>10</v>
      </c>
      <c r="E57" s="138"/>
      <c r="F57" s="139"/>
      <c r="G57" s="138"/>
      <c r="H57" s="138"/>
      <c r="I57" s="139"/>
      <c r="J57" s="139"/>
      <c r="K57" s="139"/>
      <c r="L57" s="139"/>
      <c r="M57" s="139"/>
      <c r="N57" s="139"/>
      <c r="O57" s="139"/>
    </row>
    <row r="58" spans="1:15" x14ac:dyDescent="0.25">
      <c r="A58" s="25" t="s">
        <v>841</v>
      </c>
      <c r="B58" s="136" t="s">
        <v>749</v>
      </c>
      <c r="C58" s="136" t="s">
        <v>741</v>
      </c>
      <c r="D58" s="140">
        <v>1</v>
      </c>
      <c r="E58" s="138"/>
      <c r="F58" s="139"/>
      <c r="G58" s="138"/>
      <c r="H58" s="138"/>
      <c r="I58" s="139"/>
      <c r="J58" s="139"/>
      <c r="K58" s="139"/>
      <c r="L58" s="139"/>
      <c r="M58" s="139"/>
      <c r="N58" s="139"/>
      <c r="O58" s="139"/>
    </row>
    <row r="59" spans="1:15" x14ac:dyDescent="0.25">
      <c r="A59" s="25" t="s">
        <v>842</v>
      </c>
      <c r="B59" s="136" t="s">
        <v>750</v>
      </c>
      <c r="C59" s="136" t="s">
        <v>741</v>
      </c>
      <c r="D59" s="140">
        <v>1</v>
      </c>
      <c r="E59" s="138"/>
      <c r="F59" s="139"/>
      <c r="G59" s="138"/>
      <c r="H59" s="138"/>
      <c r="I59" s="139"/>
      <c r="J59" s="139"/>
      <c r="K59" s="139"/>
      <c r="L59" s="139"/>
      <c r="M59" s="139"/>
      <c r="N59" s="139"/>
      <c r="O59" s="139"/>
    </row>
    <row r="60" spans="1:15" x14ac:dyDescent="0.25">
      <c r="A60" s="25" t="s">
        <v>843</v>
      </c>
      <c r="B60" s="136" t="s">
        <v>751</v>
      </c>
      <c r="C60" s="136" t="s">
        <v>741</v>
      </c>
      <c r="D60" s="140">
        <v>2</v>
      </c>
      <c r="E60" s="138"/>
      <c r="F60" s="139"/>
      <c r="G60" s="138"/>
      <c r="H60" s="138"/>
      <c r="I60" s="139"/>
      <c r="J60" s="139"/>
      <c r="K60" s="139"/>
      <c r="L60" s="139"/>
      <c r="M60" s="139"/>
      <c r="N60" s="139"/>
      <c r="O60" s="139"/>
    </row>
    <row r="61" spans="1:15" x14ac:dyDescent="0.25">
      <c r="A61" s="25" t="s">
        <v>844</v>
      </c>
      <c r="B61" s="136" t="s">
        <v>752</v>
      </c>
      <c r="C61" s="136" t="s">
        <v>741</v>
      </c>
      <c r="D61" s="140">
        <v>1</v>
      </c>
      <c r="E61" s="138"/>
      <c r="F61" s="139"/>
      <c r="G61" s="138"/>
      <c r="H61" s="138"/>
      <c r="I61" s="139"/>
      <c r="J61" s="139"/>
      <c r="K61" s="139"/>
      <c r="L61" s="139"/>
      <c r="M61" s="139"/>
      <c r="N61" s="139"/>
      <c r="O61" s="139"/>
    </row>
    <row r="62" spans="1:15" x14ac:dyDescent="0.25">
      <c r="A62" s="25" t="s">
        <v>845</v>
      </c>
      <c r="B62" s="136" t="s">
        <v>753</v>
      </c>
      <c r="C62" s="136" t="s">
        <v>741</v>
      </c>
      <c r="D62" s="140">
        <v>3</v>
      </c>
      <c r="E62" s="138"/>
      <c r="F62" s="139"/>
      <c r="G62" s="138"/>
      <c r="H62" s="138"/>
      <c r="I62" s="139"/>
      <c r="J62" s="139"/>
      <c r="K62" s="139"/>
      <c r="L62" s="139"/>
      <c r="M62" s="139"/>
      <c r="N62" s="139"/>
      <c r="O62" s="139"/>
    </row>
    <row r="63" spans="1:15" x14ac:dyDescent="0.25">
      <c r="A63" s="25" t="s">
        <v>846</v>
      </c>
      <c r="B63" s="136" t="s">
        <v>754</v>
      </c>
      <c r="C63" s="136" t="s">
        <v>741</v>
      </c>
      <c r="D63" s="140">
        <v>4</v>
      </c>
      <c r="E63" s="138"/>
      <c r="F63" s="139"/>
      <c r="G63" s="138"/>
      <c r="H63" s="138"/>
      <c r="I63" s="139"/>
      <c r="J63" s="139"/>
      <c r="K63" s="139"/>
      <c r="L63" s="139"/>
      <c r="M63" s="139"/>
      <c r="N63" s="139"/>
      <c r="O63" s="139"/>
    </row>
    <row r="64" spans="1:15" x14ac:dyDescent="0.25">
      <c r="A64" s="25" t="s">
        <v>847</v>
      </c>
      <c r="B64" s="136" t="s">
        <v>755</v>
      </c>
      <c r="C64" s="136" t="s">
        <v>741</v>
      </c>
      <c r="D64" s="140">
        <v>5</v>
      </c>
      <c r="E64" s="138"/>
      <c r="F64" s="139"/>
      <c r="G64" s="138"/>
      <c r="H64" s="138"/>
      <c r="I64" s="139"/>
      <c r="J64" s="139"/>
      <c r="K64" s="139"/>
      <c r="L64" s="139"/>
      <c r="M64" s="139"/>
      <c r="N64" s="139"/>
      <c r="O64" s="139"/>
    </row>
    <row r="65" spans="1:15" x14ac:dyDescent="0.25">
      <c r="A65" s="25" t="s">
        <v>848</v>
      </c>
      <c r="B65" s="136" t="s">
        <v>756</v>
      </c>
      <c r="C65" s="136" t="s">
        <v>741</v>
      </c>
      <c r="D65" s="140">
        <v>4</v>
      </c>
      <c r="E65" s="138"/>
      <c r="F65" s="139"/>
      <c r="G65" s="138"/>
      <c r="H65" s="138"/>
      <c r="I65" s="139"/>
      <c r="J65" s="139"/>
      <c r="K65" s="139"/>
      <c r="L65" s="139"/>
      <c r="M65" s="139"/>
      <c r="N65" s="139"/>
      <c r="O65" s="139"/>
    </row>
    <row r="66" spans="1:15" x14ac:dyDescent="0.25">
      <c r="A66" s="25" t="s">
        <v>849</v>
      </c>
      <c r="B66" s="136" t="s">
        <v>757</v>
      </c>
      <c r="C66" s="136" t="s">
        <v>741</v>
      </c>
      <c r="D66" s="140">
        <v>33</v>
      </c>
      <c r="E66" s="138"/>
      <c r="F66" s="139"/>
      <c r="G66" s="138"/>
      <c r="H66" s="138"/>
      <c r="I66" s="139"/>
      <c r="J66" s="139"/>
      <c r="K66" s="139"/>
      <c r="L66" s="139"/>
      <c r="M66" s="139"/>
      <c r="N66" s="139"/>
      <c r="O66" s="139"/>
    </row>
    <row r="67" spans="1:15" x14ac:dyDescent="0.25">
      <c r="A67" s="25" t="s">
        <v>850</v>
      </c>
      <c r="B67" s="136" t="s">
        <v>758</v>
      </c>
      <c r="C67" s="136" t="s">
        <v>741</v>
      </c>
      <c r="D67" s="140">
        <v>8</v>
      </c>
      <c r="E67" s="138"/>
      <c r="F67" s="139"/>
      <c r="G67" s="138"/>
      <c r="H67" s="138"/>
      <c r="I67" s="139"/>
      <c r="J67" s="139"/>
      <c r="K67" s="139"/>
      <c r="L67" s="139"/>
      <c r="M67" s="139"/>
      <c r="N67" s="139"/>
      <c r="O67" s="139"/>
    </row>
    <row r="68" spans="1:15" x14ac:dyDescent="0.25">
      <c r="A68" s="25" t="s">
        <v>851</v>
      </c>
      <c r="B68" s="136" t="s">
        <v>759</v>
      </c>
      <c r="C68" s="136" t="s">
        <v>736</v>
      </c>
      <c r="D68" s="140">
        <v>103</v>
      </c>
      <c r="E68" s="138"/>
      <c r="F68" s="139"/>
      <c r="G68" s="138"/>
      <c r="H68" s="138"/>
      <c r="I68" s="139"/>
      <c r="J68" s="139"/>
      <c r="K68" s="139"/>
      <c r="L68" s="139"/>
      <c r="M68" s="139"/>
      <c r="N68" s="139"/>
      <c r="O68" s="139"/>
    </row>
    <row r="69" spans="1:15" x14ac:dyDescent="0.25">
      <c r="A69" s="25" t="s">
        <v>852</v>
      </c>
      <c r="B69" s="136" t="s">
        <v>760</v>
      </c>
      <c r="C69" s="136" t="s">
        <v>741</v>
      </c>
      <c r="D69" s="140">
        <v>2</v>
      </c>
      <c r="E69" s="138"/>
      <c r="F69" s="139"/>
      <c r="G69" s="138"/>
      <c r="H69" s="138"/>
      <c r="I69" s="139"/>
      <c r="J69" s="139"/>
      <c r="K69" s="139"/>
      <c r="L69" s="139"/>
      <c r="M69" s="139"/>
      <c r="N69" s="139"/>
      <c r="O69" s="139"/>
    </row>
    <row r="70" spans="1:15" x14ac:dyDescent="0.25">
      <c r="A70" s="25" t="s">
        <v>853</v>
      </c>
      <c r="B70" s="136" t="s">
        <v>761</v>
      </c>
      <c r="C70" s="136" t="s">
        <v>741</v>
      </c>
      <c r="D70" s="140">
        <v>1</v>
      </c>
      <c r="E70" s="138"/>
      <c r="F70" s="139"/>
      <c r="G70" s="138"/>
      <c r="H70" s="138"/>
      <c r="I70" s="139"/>
      <c r="J70" s="139"/>
      <c r="K70" s="139"/>
      <c r="L70" s="139"/>
      <c r="M70" s="139"/>
      <c r="N70" s="139"/>
      <c r="O70" s="139"/>
    </row>
    <row r="71" spans="1:15" x14ac:dyDescent="0.25">
      <c r="A71" s="25" t="s">
        <v>854</v>
      </c>
      <c r="B71" s="136" t="s">
        <v>762</v>
      </c>
      <c r="C71" s="136" t="s">
        <v>741</v>
      </c>
      <c r="D71" s="140">
        <v>1</v>
      </c>
      <c r="E71" s="138"/>
      <c r="F71" s="139"/>
      <c r="G71" s="138"/>
      <c r="H71" s="138"/>
      <c r="I71" s="139"/>
      <c r="J71" s="139"/>
      <c r="K71" s="139"/>
      <c r="L71" s="139"/>
      <c r="M71" s="139"/>
      <c r="N71" s="139"/>
      <c r="O71" s="139"/>
    </row>
    <row r="72" spans="1:15" x14ac:dyDescent="0.25">
      <c r="A72" s="25" t="s">
        <v>855</v>
      </c>
      <c r="B72" s="136" t="s">
        <v>763</v>
      </c>
      <c r="C72" s="136" t="s">
        <v>741</v>
      </c>
      <c r="D72" s="140">
        <v>1</v>
      </c>
      <c r="E72" s="138"/>
      <c r="F72" s="139"/>
      <c r="G72" s="138"/>
      <c r="H72" s="138"/>
      <c r="I72" s="139"/>
      <c r="J72" s="139"/>
      <c r="K72" s="139"/>
      <c r="L72" s="139"/>
      <c r="M72" s="139"/>
      <c r="N72" s="139"/>
      <c r="O72" s="139"/>
    </row>
    <row r="73" spans="1:15" x14ac:dyDescent="0.25">
      <c r="A73" s="25" t="s">
        <v>856</v>
      </c>
      <c r="B73" s="136" t="s">
        <v>764</v>
      </c>
      <c r="C73" s="136" t="s">
        <v>741</v>
      </c>
      <c r="D73" s="140">
        <v>3</v>
      </c>
      <c r="E73" s="138"/>
      <c r="F73" s="139"/>
      <c r="G73" s="138"/>
      <c r="H73" s="138"/>
      <c r="I73" s="139"/>
      <c r="J73" s="139"/>
      <c r="K73" s="139"/>
      <c r="L73" s="139"/>
      <c r="M73" s="139"/>
      <c r="N73" s="139"/>
      <c r="O73" s="139"/>
    </row>
    <row r="74" spans="1:15" x14ac:dyDescent="0.25">
      <c r="A74" s="25" t="s">
        <v>857</v>
      </c>
      <c r="B74" s="136" t="s">
        <v>765</v>
      </c>
      <c r="C74" s="136" t="s">
        <v>741</v>
      </c>
      <c r="D74" s="140">
        <v>3</v>
      </c>
      <c r="E74" s="138"/>
      <c r="F74" s="139"/>
      <c r="G74" s="138"/>
      <c r="H74" s="138"/>
      <c r="I74" s="139"/>
      <c r="J74" s="139"/>
      <c r="K74" s="139"/>
      <c r="L74" s="139"/>
      <c r="M74" s="139"/>
      <c r="N74" s="139"/>
      <c r="O74" s="139"/>
    </row>
    <row r="75" spans="1:15" x14ac:dyDescent="0.25">
      <c r="A75" s="25" t="s">
        <v>858</v>
      </c>
      <c r="B75" s="136" t="s">
        <v>766</v>
      </c>
      <c r="C75" s="136" t="s">
        <v>741</v>
      </c>
      <c r="D75" s="140">
        <v>12</v>
      </c>
      <c r="E75" s="138"/>
      <c r="F75" s="139"/>
      <c r="G75" s="138"/>
      <c r="H75" s="138"/>
      <c r="I75" s="139"/>
      <c r="J75" s="139"/>
      <c r="K75" s="139"/>
      <c r="L75" s="139"/>
      <c r="M75" s="139"/>
      <c r="N75" s="139"/>
      <c r="O75" s="139"/>
    </row>
    <row r="76" spans="1:15" x14ac:dyDescent="0.25">
      <c r="A76" s="25" t="s">
        <v>859</v>
      </c>
      <c r="B76" s="136" t="s">
        <v>767</v>
      </c>
      <c r="C76" s="136" t="s">
        <v>741</v>
      </c>
      <c r="D76" s="140">
        <v>2</v>
      </c>
      <c r="E76" s="138"/>
      <c r="F76" s="139"/>
      <c r="G76" s="138"/>
      <c r="H76" s="138"/>
      <c r="I76" s="139"/>
      <c r="J76" s="139"/>
      <c r="K76" s="139"/>
      <c r="L76" s="139"/>
      <c r="M76" s="139"/>
      <c r="N76" s="139"/>
      <c r="O76" s="139"/>
    </row>
    <row r="77" spans="1:15" x14ac:dyDescent="0.25">
      <c r="A77" s="25" t="s">
        <v>860</v>
      </c>
      <c r="B77" s="136" t="s">
        <v>768</v>
      </c>
      <c r="C77" s="136" t="s">
        <v>741</v>
      </c>
      <c r="D77" s="140">
        <v>2</v>
      </c>
      <c r="E77" s="138"/>
      <c r="F77" s="139"/>
      <c r="G77" s="138"/>
      <c r="H77" s="138"/>
      <c r="I77" s="139"/>
      <c r="J77" s="139"/>
      <c r="K77" s="139"/>
      <c r="L77" s="139"/>
      <c r="M77" s="139"/>
      <c r="N77" s="139"/>
      <c r="O77" s="139"/>
    </row>
    <row r="78" spans="1:15" x14ac:dyDescent="0.25">
      <c r="A78" s="25" t="s">
        <v>861</v>
      </c>
      <c r="B78" s="136" t="s">
        <v>769</v>
      </c>
      <c r="C78" s="136" t="s">
        <v>741</v>
      </c>
      <c r="D78" s="140">
        <v>2</v>
      </c>
      <c r="E78" s="138"/>
      <c r="F78" s="139"/>
      <c r="G78" s="138"/>
      <c r="H78" s="138"/>
      <c r="I78" s="139"/>
      <c r="J78" s="139"/>
      <c r="K78" s="139"/>
      <c r="L78" s="139"/>
      <c r="M78" s="139"/>
      <c r="N78" s="139"/>
      <c r="O78" s="139"/>
    </row>
    <row r="79" spans="1:15" x14ac:dyDescent="0.25">
      <c r="A79" s="25" t="s">
        <v>862</v>
      </c>
      <c r="B79" s="136" t="s">
        <v>770</v>
      </c>
      <c r="C79" s="136" t="s">
        <v>741</v>
      </c>
      <c r="D79" s="140">
        <v>2</v>
      </c>
      <c r="E79" s="138"/>
      <c r="F79" s="139"/>
      <c r="G79" s="138"/>
      <c r="H79" s="138"/>
      <c r="I79" s="139"/>
      <c r="J79" s="139"/>
      <c r="K79" s="139"/>
      <c r="L79" s="139"/>
      <c r="M79" s="139"/>
      <c r="N79" s="139"/>
      <c r="O79" s="139"/>
    </row>
    <row r="80" spans="1:15" x14ac:dyDescent="0.25">
      <c r="A80" s="25" t="s">
        <v>863</v>
      </c>
      <c r="B80" s="136" t="s">
        <v>771</v>
      </c>
      <c r="C80" s="136" t="s">
        <v>741</v>
      </c>
      <c r="D80" s="140">
        <v>5</v>
      </c>
      <c r="E80" s="138"/>
      <c r="F80" s="139"/>
      <c r="G80" s="138"/>
      <c r="H80" s="138"/>
      <c r="I80" s="139"/>
      <c r="J80" s="139"/>
      <c r="K80" s="139"/>
      <c r="L80" s="139"/>
      <c r="M80" s="139"/>
      <c r="N80" s="139"/>
      <c r="O80" s="139"/>
    </row>
    <row r="81" spans="1:15" x14ac:dyDescent="0.25">
      <c r="A81" s="25" t="s">
        <v>864</v>
      </c>
      <c r="B81" s="136" t="s">
        <v>772</v>
      </c>
      <c r="C81" s="136" t="s">
        <v>773</v>
      </c>
      <c r="D81" s="140">
        <v>6</v>
      </c>
      <c r="E81" s="138"/>
      <c r="F81" s="139"/>
      <c r="G81" s="138"/>
      <c r="H81" s="138"/>
      <c r="I81" s="139"/>
      <c r="J81" s="139"/>
      <c r="K81" s="139"/>
      <c r="L81" s="139"/>
      <c r="M81" s="139"/>
      <c r="N81" s="139"/>
      <c r="O81" s="139"/>
    </row>
    <row r="82" spans="1:15" x14ac:dyDescent="0.25">
      <c r="A82" s="25" t="s">
        <v>865</v>
      </c>
      <c r="B82" s="136" t="s">
        <v>774</v>
      </c>
      <c r="C82" s="136" t="s">
        <v>741</v>
      </c>
      <c r="D82" s="140">
        <v>1</v>
      </c>
      <c r="E82" s="138"/>
      <c r="F82" s="139"/>
      <c r="G82" s="138"/>
      <c r="H82" s="138"/>
      <c r="I82" s="139"/>
      <c r="J82" s="139"/>
      <c r="K82" s="139"/>
      <c r="L82" s="139"/>
      <c r="M82" s="139"/>
      <c r="N82" s="139"/>
      <c r="O82" s="139"/>
    </row>
    <row r="83" spans="1:15" x14ac:dyDescent="0.25">
      <c r="A83" s="25" t="s">
        <v>866</v>
      </c>
      <c r="B83" s="136" t="s">
        <v>775</v>
      </c>
      <c r="C83" s="136" t="s">
        <v>741</v>
      </c>
      <c r="D83" s="140">
        <v>1</v>
      </c>
      <c r="E83" s="138"/>
      <c r="F83" s="139"/>
      <c r="G83" s="138"/>
      <c r="H83" s="138"/>
      <c r="I83" s="139"/>
      <c r="J83" s="139"/>
      <c r="K83" s="139"/>
      <c r="L83" s="139"/>
      <c r="M83" s="139"/>
      <c r="N83" s="139"/>
      <c r="O83" s="139"/>
    </row>
    <row r="84" spans="1:15" x14ac:dyDescent="0.25">
      <c r="A84" s="25" t="s">
        <v>867</v>
      </c>
      <c r="B84" s="136" t="s">
        <v>776</v>
      </c>
      <c r="C84" s="136" t="s">
        <v>741</v>
      </c>
      <c r="D84" s="140">
        <v>1</v>
      </c>
      <c r="E84" s="138"/>
      <c r="F84" s="139"/>
      <c r="G84" s="138"/>
      <c r="H84" s="138"/>
      <c r="I84" s="139"/>
      <c r="J84" s="139"/>
      <c r="K84" s="139"/>
      <c r="L84" s="139"/>
      <c r="M84" s="139"/>
      <c r="N84" s="139"/>
      <c r="O84" s="139"/>
    </row>
    <row r="85" spans="1:15" x14ac:dyDescent="0.25">
      <c r="A85" s="25" t="s">
        <v>868</v>
      </c>
      <c r="B85" s="136" t="s">
        <v>777</v>
      </c>
      <c r="C85" s="136" t="s">
        <v>736</v>
      </c>
      <c r="D85" s="140">
        <v>230</v>
      </c>
      <c r="E85" s="138"/>
      <c r="F85" s="139"/>
      <c r="G85" s="138"/>
      <c r="H85" s="138"/>
      <c r="I85" s="139"/>
      <c r="J85" s="139"/>
      <c r="K85" s="139"/>
      <c r="L85" s="139"/>
      <c r="M85" s="139"/>
      <c r="N85" s="139"/>
      <c r="O85" s="139"/>
    </row>
    <row r="86" spans="1:15" x14ac:dyDescent="0.25">
      <c r="A86" s="25" t="s">
        <v>869</v>
      </c>
      <c r="B86" s="136" t="s">
        <v>778</v>
      </c>
      <c r="C86" s="136" t="s">
        <v>779</v>
      </c>
      <c r="D86" s="140">
        <v>1</v>
      </c>
      <c r="E86" s="138"/>
      <c r="F86" s="139"/>
      <c r="G86" s="138"/>
      <c r="H86" s="138"/>
      <c r="I86" s="139"/>
      <c r="J86" s="139"/>
      <c r="K86" s="139"/>
      <c r="L86" s="139"/>
      <c r="M86" s="139"/>
      <c r="N86" s="139"/>
      <c r="O86" s="139"/>
    </row>
    <row r="87" spans="1:15" x14ac:dyDescent="0.25">
      <c r="A87" s="25" t="s">
        <v>870</v>
      </c>
      <c r="B87" s="136" t="s">
        <v>780</v>
      </c>
      <c r="C87" s="136" t="s">
        <v>741</v>
      </c>
      <c r="D87" s="140">
        <v>4</v>
      </c>
      <c r="E87" s="138"/>
      <c r="F87" s="139"/>
      <c r="G87" s="138"/>
      <c r="H87" s="138"/>
      <c r="I87" s="139"/>
      <c r="J87" s="139"/>
      <c r="K87" s="139"/>
      <c r="L87" s="139"/>
      <c r="M87" s="139"/>
      <c r="N87" s="139"/>
      <c r="O87" s="139"/>
    </row>
    <row r="88" spans="1:15" x14ac:dyDescent="0.25">
      <c r="A88" s="25" t="s">
        <v>871</v>
      </c>
      <c r="B88" s="136" t="s">
        <v>781</v>
      </c>
      <c r="C88" s="136" t="s">
        <v>739</v>
      </c>
      <c r="D88" s="140">
        <v>1</v>
      </c>
      <c r="E88" s="138"/>
      <c r="F88" s="139"/>
      <c r="G88" s="138"/>
      <c r="H88" s="138"/>
      <c r="I88" s="139"/>
      <c r="J88" s="139"/>
      <c r="K88" s="139"/>
      <c r="L88" s="139"/>
      <c r="M88" s="139"/>
      <c r="N88" s="139"/>
      <c r="O88" s="139"/>
    </row>
    <row r="89" spans="1:15" x14ac:dyDescent="0.25">
      <c r="A89" s="25" t="s">
        <v>872</v>
      </c>
      <c r="B89" s="136" t="s">
        <v>782</v>
      </c>
      <c r="C89" s="136" t="s">
        <v>741</v>
      </c>
      <c r="D89" s="140">
        <v>2</v>
      </c>
      <c r="E89" s="138"/>
      <c r="F89" s="139"/>
      <c r="G89" s="138"/>
      <c r="H89" s="138"/>
      <c r="I89" s="139"/>
      <c r="J89" s="139"/>
      <c r="K89" s="139"/>
      <c r="L89" s="139"/>
      <c r="M89" s="139"/>
      <c r="N89" s="139"/>
      <c r="O89" s="139"/>
    </row>
    <row r="90" spans="1:15" x14ac:dyDescent="0.25">
      <c r="A90" s="25" t="s">
        <v>873</v>
      </c>
      <c r="B90" s="136" t="s">
        <v>783</v>
      </c>
      <c r="C90" s="136" t="s">
        <v>741</v>
      </c>
      <c r="D90" s="140">
        <v>0.5</v>
      </c>
      <c r="E90" s="138"/>
      <c r="F90" s="139"/>
      <c r="G90" s="138"/>
      <c r="H90" s="138"/>
      <c r="I90" s="139"/>
      <c r="J90" s="139"/>
      <c r="K90" s="139"/>
      <c r="L90" s="139"/>
      <c r="M90" s="139"/>
      <c r="N90" s="139"/>
      <c r="O90" s="139"/>
    </row>
    <row r="91" spans="1:15" x14ac:dyDescent="0.25">
      <c r="A91" s="25" t="s">
        <v>874</v>
      </c>
      <c r="B91" s="136" t="s">
        <v>784</v>
      </c>
      <c r="C91" s="136" t="s">
        <v>741</v>
      </c>
      <c r="D91" s="140">
        <v>2</v>
      </c>
      <c r="E91" s="138"/>
      <c r="F91" s="139"/>
      <c r="G91" s="138"/>
      <c r="H91" s="138"/>
      <c r="I91" s="139"/>
      <c r="J91" s="139"/>
      <c r="K91" s="139"/>
      <c r="L91" s="139"/>
      <c r="M91" s="139"/>
      <c r="N91" s="139"/>
      <c r="O91" s="139"/>
    </row>
    <row r="92" spans="1:15" x14ac:dyDescent="0.25">
      <c r="A92" s="25" t="s">
        <v>875</v>
      </c>
      <c r="B92" s="136" t="s">
        <v>785</v>
      </c>
      <c r="C92" s="136" t="s">
        <v>741</v>
      </c>
      <c r="D92" s="140">
        <v>2</v>
      </c>
      <c r="E92" s="138"/>
      <c r="F92" s="139"/>
      <c r="G92" s="138"/>
      <c r="H92" s="138"/>
      <c r="I92" s="139"/>
      <c r="J92" s="139"/>
      <c r="K92" s="139"/>
      <c r="L92" s="139"/>
      <c r="M92" s="139"/>
      <c r="N92" s="139"/>
      <c r="O92" s="139"/>
    </row>
    <row r="93" spans="1:15" x14ac:dyDescent="0.25">
      <c r="A93" s="25" t="s">
        <v>876</v>
      </c>
      <c r="B93" s="136" t="s">
        <v>786</v>
      </c>
      <c r="C93" s="136" t="s">
        <v>741</v>
      </c>
      <c r="D93" s="140">
        <v>1</v>
      </c>
      <c r="E93" s="138"/>
      <c r="F93" s="139"/>
      <c r="G93" s="138"/>
      <c r="H93" s="138"/>
      <c r="I93" s="139"/>
      <c r="J93" s="139"/>
      <c r="K93" s="139"/>
      <c r="L93" s="139"/>
      <c r="M93" s="139"/>
      <c r="N93" s="139"/>
      <c r="O93" s="139"/>
    </row>
    <row r="94" spans="1:15" ht="15.75" thickBot="1" x14ac:dyDescent="0.3">
      <c r="A94" s="64"/>
      <c r="B94" s="65"/>
      <c r="C94" s="66"/>
      <c r="D94" s="67"/>
      <c r="E94" s="68"/>
      <c r="F94" s="68"/>
      <c r="G94" s="68"/>
      <c r="H94" s="68"/>
      <c r="I94" s="68"/>
      <c r="J94" s="68"/>
      <c r="K94" s="68"/>
      <c r="L94" s="68"/>
      <c r="M94" s="68"/>
      <c r="N94" s="68"/>
      <c r="O94" s="68"/>
    </row>
    <row r="95" spans="1:15" ht="15.75" thickTop="1" x14ac:dyDescent="0.25">
      <c r="A95" s="69"/>
      <c r="B95" s="70" t="s">
        <v>126</v>
      </c>
      <c r="C95" s="71"/>
      <c r="D95" s="72"/>
      <c r="E95" s="73"/>
      <c r="F95" s="73"/>
      <c r="G95" s="73"/>
      <c r="H95" s="73"/>
      <c r="I95" s="73"/>
      <c r="J95" s="73"/>
      <c r="K95" s="74">
        <f>SUM(K13:K94)</f>
        <v>0</v>
      </c>
      <c r="L95" s="74">
        <f t="shared" ref="L95:N95" si="0">SUM(L13:L94)</f>
        <v>0</v>
      </c>
      <c r="M95" s="74">
        <f t="shared" si="0"/>
        <v>0</v>
      </c>
      <c r="N95" s="74">
        <f t="shared" si="0"/>
        <v>0</v>
      </c>
      <c r="O95" s="74">
        <f>SUM(O14:O94)</f>
        <v>0</v>
      </c>
    </row>
    <row r="96" spans="1:15" ht="26.25" x14ac:dyDescent="0.25">
      <c r="B96" s="76" t="s">
        <v>127</v>
      </c>
      <c r="C96" s="77">
        <v>0</v>
      </c>
      <c r="D96" s="78"/>
      <c r="E96" s="79"/>
      <c r="F96" s="79"/>
      <c r="G96" s="79"/>
      <c r="H96" s="79"/>
      <c r="I96" s="79"/>
      <c r="J96" s="79"/>
      <c r="K96" s="79"/>
      <c r="L96" s="79"/>
      <c r="M96" s="80">
        <f>M95*C96</f>
        <v>0</v>
      </c>
      <c r="N96" s="79"/>
      <c r="O96" s="134">
        <f>M96</f>
        <v>0</v>
      </c>
    </row>
    <row r="97" spans="1:15" x14ac:dyDescent="0.25">
      <c r="A97" s="69"/>
      <c r="B97" s="81" t="s">
        <v>126</v>
      </c>
      <c r="C97" s="82"/>
      <c r="D97" s="83"/>
      <c r="E97" s="84"/>
      <c r="F97" s="84"/>
      <c r="G97" s="84"/>
      <c r="H97" s="84"/>
      <c r="I97" s="84"/>
      <c r="J97" s="84"/>
      <c r="K97" s="30">
        <f>SUM(K95:K96)</f>
        <v>0</v>
      </c>
      <c r="L97" s="30">
        <f>SUM(L95:L96)</f>
        <v>0</v>
      </c>
      <c r="M97" s="30">
        <f>SUM(M95:M96)</f>
        <v>0</v>
      </c>
      <c r="N97" s="30">
        <f>SUM(N95:N96)</f>
        <v>0</v>
      </c>
      <c r="O97" s="30">
        <f>SUM(O95:O96)</f>
        <v>0</v>
      </c>
    </row>
    <row r="99" spans="1:15" x14ac:dyDescent="0.25">
      <c r="A99" t="s">
        <v>787</v>
      </c>
      <c r="B99" s="141" t="s">
        <v>250</v>
      </c>
    </row>
  </sheetData>
  <mergeCells count="24">
    <mergeCell ref="A46:D46"/>
    <mergeCell ref="A38:D38"/>
    <mergeCell ref="B40:D40"/>
    <mergeCell ref="A43:D43"/>
    <mergeCell ref="B44:D44"/>
    <mergeCell ref="B28:D28"/>
    <mergeCell ref="B30:D30"/>
    <mergeCell ref="A32:D32"/>
    <mergeCell ref="B33:D33"/>
    <mergeCell ref="B36:D36"/>
    <mergeCell ref="B18:D18"/>
    <mergeCell ref="A21:D21"/>
    <mergeCell ref="B22:D22"/>
    <mergeCell ref="A25:D25"/>
    <mergeCell ref="A27:D27"/>
    <mergeCell ref="E10:J10"/>
    <mergeCell ref="K10:O10"/>
    <mergeCell ref="A13:D13"/>
    <mergeCell ref="A17:D17"/>
    <mergeCell ref="B4:D5"/>
    <mergeCell ref="A10:A11"/>
    <mergeCell ref="B10:B11"/>
    <mergeCell ref="C10:C11"/>
    <mergeCell ref="D10:D11"/>
  </mergeCells>
  <dataValidations count="1">
    <dataValidation type="list" allowBlank="1" showInputMessage="1" showErrorMessage="1" sqref="C14:C16 C19:C20 C23:C24 C26 C29 C31 C34:C35 C37 C39 C41:C42 C45 C47:C93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&amp;A</oddHeader>
    <oddFooter>&amp;CLapa &amp;P no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98"/>
  <sheetViews>
    <sheetView showZeros="0" view="pageBreakPreview" topLeftCell="A76" zoomScaleNormal="100" zoomScaleSheetLayoutView="100" workbookViewId="0">
      <selection activeCell="C6" sqref="C6"/>
    </sheetView>
  </sheetViews>
  <sheetFormatPr defaultRowHeight="15" outlineLevelRow="1" outlineLevelCol="2" x14ac:dyDescent="0.25"/>
  <cols>
    <col min="1" max="1" width="16.7109375" customWidth="1"/>
    <col min="2" max="2" width="45.7109375" customWidth="1"/>
    <col min="3" max="3" width="10.42578125" customWidth="1"/>
    <col min="4" max="4" width="10.7109375" customWidth="1"/>
    <col min="5" max="5" width="9.140625" hidden="1" customWidth="1" outlineLevel="2"/>
    <col min="6" max="6" width="9.28515625" hidden="1" customWidth="1" outlineLevel="1"/>
    <col min="7" max="7" width="9.42578125" hidden="1" customWidth="1" outlineLevel="1"/>
    <col min="8" max="8" width="7.28515625" hidden="1" customWidth="1" outlineLevel="1"/>
    <col min="9" max="9" width="8.28515625" hidden="1" customWidth="1" outlineLevel="1"/>
    <col min="10" max="15" width="0" hidden="1" customWidth="1" outlineLevel="1"/>
    <col min="16" max="16" width="9.140625" collapsed="1"/>
  </cols>
  <sheetData>
    <row r="1" spans="1:15" outlineLevel="1" x14ac:dyDescent="0.25">
      <c r="D1" t="s">
        <v>304</v>
      </c>
      <c r="F1" s="114">
        <f>ROUND(1-0.21-0.08-0.08,2)</f>
        <v>0.63</v>
      </c>
    </row>
    <row r="2" spans="1:15" ht="15.75" thickBot="1" x14ac:dyDescent="0.3">
      <c r="A2" s="97"/>
      <c r="B2" s="94" t="s">
        <v>300</v>
      </c>
      <c r="C2" s="94"/>
      <c r="D2" s="94"/>
      <c r="E2" s="94"/>
      <c r="F2" s="94"/>
      <c r="G2" s="94"/>
    </row>
    <row r="3" spans="1:15" ht="15.75" thickTop="1" x14ac:dyDescent="0.25">
      <c r="A3" s="3"/>
      <c r="B3" s="96" t="s">
        <v>299</v>
      </c>
      <c r="C3" s="95"/>
      <c r="D3" s="95"/>
      <c r="E3" s="95"/>
      <c r="F3" s="95"/>
      <c r="G3" s="95"/>
    </row>
    <row r="4" spans="1:15" x14ac:dyDescent="0.25">
      <c r="A4" s="92" t="s">
        <v>0</v>
      </c>
      <c r="B4" s="163" t="s">
        <v>176</v>
      </c>
      <c r="C4" s="163"/>
      <c r="D4" s="163"/>
      <c r="E4" s="4"/>
      <c r="F4" s="4"/>
      <c r="G4" s="4"/>
    </row>
    <row r="5" spans="1:15" ht="30.75" customHeight="1" x14ac:dyDescent="0.25">
      <c r="A5" s="3"/>
      <c r="B5" s="163"/>
      <c r="C5" s="163"/>
      <c r="D5" s="163"/>
      <c r="E5" s="6"/>
      <c r="F5" s="6"/>
      <c r="G5" s="6"/>
    </row>
    <row r="6" spans="1:15" x14ac:dyDescent="0.25">
      <c r="A6" s="92" t="s">
        <v>1</v>
      </c>
      <c r="B6" s="6" t="str">
        <f>'LT1; UKT, Sporta iela '!B6</f>
        <v>Līvāni, Līvānu novads</v>
      </c>
      <c r="C6" s="93"/>
      <c r="F6" s="14">
        <f>O96</f>
        <v>0</v>
      </c>
      <c r="G6" s="13" t="s">
        <v>140</v>
      </c>
    </row>
    <row r="7" spans="1:15" x14ac:dyDescent="0.25">
      <c r="A7" s="92" t="s">
        <v>2</v>
      </c>
      <c r="B7" s="6" t="str">
        <f>'LT1; UKT, Sporta iela '!B6</f>
        <v>Līvāni, Līvānu novads</v>
      </c>
      <c r="C7" s="7"/>
      <c r="F7" s="5"/>
    </row>
    <row r="8" spans="1:15" x14ac:dyDescent="0.25">
      <c r="A8" s="92" t="s">
        <v>3</v>
      </c>
      <c r="B8" s="6" t="str">
        <f>'LT1; UKT, Sporta iela '!B8</f>
        <v>02/2013/02</v>
      </c>
      <c r="C8" s="11"/>
      <c r="D8" s="12"/>
      <c r="E8" s="10"/>
      <c r="F8" s="10"/>
      <c r="G8" s="10"/>
    </row>
    <row r="9" spans="1:15" ht="15.75" thickBot="1" x14ac:dyDescent="0.3">
      <c r="A9" s="6"/>
      <c r="B9" s="7"/>
      <c r="D9" s="7"/>
      <c r="E9" s="15"/>
      <c r="F9" s="15"/>
      <c r="G9" s="7" t="s">
        <v>250</v>
      </c>
    </row>
    <row r="10" spans="1:15" x14ac:dyDescent="0.25">
      <c r="A10" s="153" t="s">
        <v>6</v>
      </c>
      <c r="B10" s="155" t="s">
        <v>7</v>
      </c>
      <c r="C10" s="157" t="s">
        <v>8</v>
      </c>
      <c r="D10" s="157" t="s">
        <v>9</v>
      </c>
      <c r="E10" s="155" t="s">
        <v>10</v>
      </c>
      <c r="F10" s="155"/>
      <c r="G10" s="155"/>
      <c r="H10" s="155"/>
      <c r="I10" s="155"/>
      <c r="J10" s="155"/>
      <c r="K10" s="155" t="s">
        <v>11</v>
      </c>
      <c r="L10" s="155" t="s">
        <v>11</v>
      </c>
      <c r="M10" s="155"/>
      <c r="N10" s="155"/>
      <c r="O10" s="159"/>
    </row>
    <row r="11" spans="1:15" ht="57" thickBot="1" x14ac:dyDescent="0.3">
      <c r="A11" s="154"/>
      <c r="B11" s="156"/>
      <c r="C11" s="158"/>
      <c r="D11" s="158"/>
      <c r="E11" s="17" t="s">
        <v>12</v>
      </c>
      <c r="F11" s="17" t="s">
        <v>13</v>
      </c>
      <c r="G11" s="17" t="s">
        <v>14</v>
      </c>
      <c r="H11" s="18" t="s">
        <v>15</v>
      </c>
      <c r="I11" s="17" t="s">
        <v>16</v>
      </c>
      <c r="J11" s="17" t="s">
        <v>17</v>
      </c>
      <c r="K11" s="17" t="s">
        <v>18</v>
      </c>
      <c r="L11" s="17" t="s">
        <v>19</v>
      </c>
      <c r="M11" s="17" t="s">
        <v>20</v>
      </c>
      <c r="N11" s="17" t="s">
        <v>16</v>
      </c>
      <c r="O11" s="19" t="s">
        <v>21</v>
      </c>
    </row>
    <row r="12" spans="1:15" ht="15.75" thickBot="1" x14ac:dyDescent="0.3">
      <c r="A12" s="20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21">
        <v>10</v>
      </c>
      <c r="K12" s="21">
        <v>11</v>
      </c>
      <c r="L12" s="21">
        <v>12</v>
      </c>
      <c r="M12" s="21">
        <v>13</v>
      </c>
      <c r="N12" s="21">
        <v>14</v>
      </c>
      <c r="O12" s="22">
        <v>15</v>
      </c>
    </row>
    <row r="13" spans="1:15" s="23" customFormat="1" ht="15.75" thickBot="1" x14ac:dyDescent="0.3">
      <c r="A13" s="149" t="s">
        <v>726</v>
      </c>
      <c r="B13" s="150" t="s">
        <v>251</v>
      </c>
      <c r="C13" s="150"/>
      <c r="D13" s="151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ht="22.5" x14ac:dyDescent="0.25">
      <c r="A14" s="25" t="s">
        <v>877</v>
      </c>
      <c r="B14" s="136" t="s">
        <v>252</v>
      </c>
      <c r="C14" s="136" t="s">
        <v>253</v>
      </c>
      <c r="D14" s="137">
        <v>0.87</v>
      </c>
      <c r="E14" s="138"/>
      <c r="F14" s="139"/>
      <c r="G14" s="138"/>
      <c r="H14" s="138"/>
      <c r="I14" s="139"/>
      <c r="J14" s="139"/>
      <c r="K14" s="139"/>
      <c r="L14" s="139"/>
      <c r="M14" s="139"/>
      <c r="N14" s="139"/>
      <c r="O14" s="139"/>
    </row>
    <row r="15" spans="1:15" ht="34.5" thickBot="1" x14ac:dyDescent="0.3">
      <c r="A15" s="25" t="s">
        <v>878</v>
      </c>
      <c r="B15" s="136" t="s">
        <v>254</v>
      </c>
      <c r="C15" s="136" t="s">
        <v>255</v>
      </c>
      <c r="D15" s="137">
        <v>7.5</v>
      </c>
      <c r="E15" s="138"/>
      <c r="F15" s="139"/>
      <c r="G15" s="138"/>
      <c r="H15" s="138"/>
      <c r="I15" s="139"/>
      <c r="J15" s="139"/>
      <c r="K15" s="139"/>
      <c r="L15" s="139"/>
      <c r="M15" s="139"/>
      <c r="N15" s="139"/>
      <c r="O15" s="139"/>
    </row>
    <row r="16" spans="1:15" s="23" customFormat="1" ht="15.75" thickBot="1" x14ac:dyDescent="0.3">
      <c r="A16" s="149" t="s">
        <v>727</v>
      </c>
      <c r="B16" s="150" t="s">
        <v>251</v>
      </c>
      <c r="C16" s="150"/>
      <c r="D16" s="151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</row>
    <row r="17" spans="1:15" s="23" customFormat="1" ht="13.5" thickBot="1" x14ac:dyDescent="0.3">
      <c r="A17" s="25"/>
      <c r="B17" s="146" t="s">
        <v>258</v>
      </c>
      <c r="C17" s="147"/>
      <c r="D17" s="148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</row>
    <row r="18" spans="1:15" ht="34.5" thickBot="1" x14ac:dyDescent="0.3">
      <c r="A18" s="25" t="s">
        <v>879</v>
      </c>
      <c r="B18" s="136" t="s">
        <v>259</v>
      </c>
      <c r="C18" s="136" t="s">
        <v>260</v>
      </c>
      <c r="D18" s="137">
        <v>1</v>
      </c>
      <c r="E18" s="138"/>
      <c r="F18" s="139"/>
      <c r="G18" s="138"/>
      <c r="H18" s="138"/>
      <c r="I18" s="139"/>
      <c r="J18" s="139"/>
      <c r="K18" s="139"/>
      <c r="L18" s="139"/>
      <c r="M18" s="139"/>
      <c r="N18" s="139"/>
      <c r="O18" s="139"/>
    </row>
    <row r="19" spans="1:15" s="23" customFormat="1" ht="15.75" thickBot="1" x14ac:dyDescent="0.3">
      <c r="A19" s="149" t="s">
        <v>728</v>
      </c>
      <c r="B19" s="150" t="s">
        <v>251</v>
      </c>
      <c r="C19" s="150"/>
      <c r="D19" s="151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1:15" s="23" customFormat="1" ht="13.5" thickBot="1" x14ac:dyDescent="0.3">
      <c r="A20" s="25"/>
      <c r="B20" s="146" t="s">
        <v>262</v>
      </c>
      <c r="C20" s="147"/>
      <c r="D20" s="148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</row>
    <row r="21" spans="1:15" ht="33.75" x14ac:dyDescent="0.25">
      <c r="A21" s="25" t="s">
        <v>880</v>
      </c>
      <c r="B21" s="136" t="s">
        <v>263</v>
      </c>
      <c r="C21" s="136" t="s">
        <v>260</v>
      </c>
      <c r="D21" s="137">
        <v>1</v>
      </c>
      <c r="E21" s="138"/>
      <c r="F21" s="139"/>
      <c r="G21" s="138"/>
      <c r="H21" s="138"/>
      <c r="I21" s="139"/>
      <c r="J21" s="139"/>
      <c r="K21" s="139"/>
      <c r="L21" s="139"/>
      <c r="M21" s="139"/>
      <c r="N21" s="139"/>
      <c r="O21" s="139"/>
    </row>
    <row r="22" spans="1:15" ht="33.75" x14ac:dyDescent="0.25">
      <c r="A22" s="25" t="s">
        <v>881</v>
      </c>
      <c r="B22" s="136" t="s">
        <v>284</v>
      </c>
      <c r="C22" s="136" t="s">
        <v>265</v>
      </c>
      <c r="D22" s="137">
        <v>1</v>
      </c>
      <c r="E22" s="138"/>
      <c r="F22" s="139"/>
      <c r="G22" s="138"/>
      <c r="H22" s="138"/>
      <c r="I22" s="139"/>
      <c r="J22" s="139"/>
      <c r="K22" s="139"/>
      <c r="L22" s="139"/>
      <c r="M22" s="139"/>
      <c r="N22" s="139"/>
      <c r="O22" s="139"/>
    </row>
    <row r="23" spans="1:15" ht="33.75" x14ac:dyDescent="0.25">
      <c r="A23" s="25" t="s">
        <v>882</v>
      </c>
      <c r="B23" s="136" t="s">
        <v>285</v>
      </c>
      <c r="C23" s="136" t="s">
        <v>265</v>
      </c>
      <c r="D23" s="137">
        <v>1</v>
      </c>
      <c r="E23" s="138"/>
      <c r="F23" s="139"/>
      <c r="G23" s="138"/>
      <c r="H23" s="138"/>
      <c r="I23" s="139"/>
      <c r="J23" s="139"/>
      <c r="K23" s="139"/>
      <c r="L23" s="139"/>
      <c r="M23" s="139"/>
      <c r="N23" s="139"/>
      <c r="O23" s="139"/>
    </row>
    <row r="24" spans="1:15" ht="23.25" thickBot="1" x14ac:dyDescent="0.3">
      <c r="A24" s="25" t="s">
        <v>883</v>
      </c>
      <c r="B24" s="136" t="s">
        <v>286</v>
      </c>
      <c r="C24" s="136" t="s">
        <v>265</v>
      </c>
      <c r="D24" s="137">
        <v>3</v>
      </c>
      <c r="E24" s="138"/>
      <c r="F24" s="139"/>
      <c r="G24" s="138"/>
      <c r="H24" s="138"/>
      <c r="I24" s="139"/>
      <c r="J24" s="139"/>
      <c r="K24" s="139"/>
      <c r="L24" s="139"/>
      <c r="M24" s="139"/>
      <c r="N24" s="139"/>
      <c r="O24" s="139"/>
    </row>
    <row r="25" spans="1:15" s="23" customFormat="1" ht="13.5" thickBot="1" x14ac:dyDescent="0.3">
      <c r="A25" s="25"/>
      <c r="B25" s="146" t="s">
        <v>287</v>
      </c>
      <c r="C25" s="147"/>
      <c r="D25" s="148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spans="1:15" ht="22.5" x14ac:dyDescent="0.25">
      <c r="A26" s="25" t="s">
        <v>884</v>
      </c>
      <c r="B26" s="136" t="s">
        <v>288</v>
      </c>
      <c r="C26" s="136" t="s">
        <v>276</v>
      </c>
      <c r="D26" s="137">
        <v>0.54</v>
      </c>
      <c r="E26" s="138"/>
      <c r="F26" s="139"/>
      <c r="G26" s="138"/>
      <c r="H26" s="138"/>
      <c r="I26" s="139"/>
      <c r="J26" s="139"/>
      <c r="K26" s="139"/>
      <c r="L26" s="139"/>
      <c r="M26" s="139"/>
      <c r="N26" s="139"/>
      <c r="O26" s="139"/>
    </row>
    <row r="27" spans="1:15" ht="45.75" thickBot="1" x14ac:dyDescent="0.3">
      <c r="A27" s="25" t="s">
        <v>885</v>
      </c>
      <c r="B27" s="136" t="s">
        <v>289</v>
      </c>
      <c r="C27" s="136" t="s">
        <v>276</v>
      </c>
      <c r="D27" s="137">
        <v>0.3</v>
      </c>
      <c r="E27" s="138"/>
      <c r="F27" s="139"/>
      <c r="G27" s="138"/>
      <c r="H27" s="138"/>
      <c r="I27" s="139"/>
      <c r="J27" s="139"/>
      <c r="K27" s="139"/>
      <c r="L27" s="139"/>
      <c r="M27" s="139"/>
      <c r="N27" s="139"/>
      <c r="O27" s="139"/>
    </row>
    <row r="28" spans="1:15" s="23" customFormat="1" ht="15.75" thickBot="1" x14ac:dyDescent="0.3">
      <c r="A28" s="149" t="s">
        <v>729</v>
      </c>
      <c r="B28" s="150" t="s">
        <v>251</v>
      </c>
      <c r="C28" s="150"/>
      <c r="D28" s="151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 ht="15.75" thickBot="1" x14ac:dyDescent="0.3">
      <c r="A29" s="25" t="s">
        <v>886</v>
      </c>
      <c r="B29" s="136" t="s">
        <v>266</v>
      </c>
      <c r="C29" s="136"/>
      <c r="D29" s="137">
        <v>5</v>
      </c>
      <c r="E29" s="138"/>
      <c r="F29" s="139"/>
      <c r="G29" s="138"/>
      <c r="H29" s="138"/>
      <c r="I29" s="139"/>
      <c r="J29" s="139"/>
      <c r="K29" s="139"/>
      <c r="L29" s="139"/>
      <c r="M29" s="139"/>
      <c r="N29" s="139"/>
      <c r="O29" s="139"/>
    </row>
    <row r="30" spans="1:15" s="23" customFormat="1" ht="15.75" thickBot="1" x14ac:dyDescent="0.3">
      <c r="A30" s="149" t="s">
        <v>730</v>
      </c>
      <c r="B30" s="150" t="s">
        <v>251</v>
      </c>
      <c r="C30" s="150"/>
      <c r="D30" s="151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 s="23" customFormat="1" ht="13.5" thickBot="1" x14ac:dyDescent="0.3">
      <c r="A31" s="25"/>
      <c r="B31" s="146" t="s">
        <v>267</v>
      </c>
      <c r="C31" s="147"/>
      <c r="D31" s="148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 ht="15.75" thickBot="1" x14ac:dyDescent="0.3">
      <c r="A32" s="25" t="s">
        <v>887</v>
      </c>
      <c r="B32" s="136" t="s">
        <v>268</v>
      </c>
      <c r="C32" s="136" t="s">
        <v>257</v>
      </c>
      <c r="D32" s="137">
        <v>0.4</v>
      </c>
      <c r="E32" s="138"/>
      <c r="F32" s="139"/>
      <c r="G32" s="138"/>
      <c r="H32" s="138"/>
      <c r="I32" s="139"/>
      <c r="J32" s="139"/>
      <c r="K32" s="139"/>
      <c r="L32" s="139"/>
      <c r="M32" s="139"/>
      <c r="N32" s="139"/>
      <c r="O32" s="139"/>
    </row>
    <row r="33" spans="1:15" s="23" customFormat="1" ht="13.5" thickBot="1" x14ac:dyDescent="0.3">
      <c r="A33" s="25"/>
      <c r="B33" s="146" t="s">
        <v>269</v>
      </c>
      <c r="C33" s="147"/>
      <c r="D33" s="148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 ht="15.75" thickBot="1" x14ac:dyDescent="0.3">
      <c r="A34" s="25" t="s">
        <v>888</v>
      </c>
      <c r="B34" s="136" t="s">
        <v>270</v>
      </c>
      <c r="C34" s="136" t="s">
        <v>265</v>
      </c>
      <c r="D34" s="137">
        <v>8</v>
      </c>
      <c r="E34" s="138"/>
      <c r="F34" s="139"/>
      <c r="G34" s="138"/>
      <c r="H34" s="138"/>
      <c r="I34" s="139"/>
      <c r="J34" s="139"/>
      <c r="K34" s="139"/>
      <c r="L34" s="139"/>
      <c r="M34" s="139"/>
      <c r="N34" s="139"/>
      <c r="O34" s="139"/>
    </row>
    <row r="35" spans="1:15" s="23" customFormat="1" ht="15.75" thickBot="1" x14ac:dyDescent="0.3">
      <c r="A35" s="149" t="s">
        <v>731</v>
      </c>
      <c r="B35" s="150" t="s">
        <v>251</v>
      </c>
      <c r="C35" s="150"/>
      <c r="D35" s="151"/>
      <c r="E35" s="24"/>
      <c r="F35" s="24"/>
      <c r="G35" s="24"/>
      <c r="H35" s="24"/>
      <c r="I35" s="24"/>
      <c r="J35" s="24"/>
      <c r="K35" s="24"/>
      <c r="L35" s="24"/>
      <c r="M35" s="24"/>
      <c r="N35" s="24"/>
      <c r="O35" s="24"/>
    </row>
    <row r="36" spans="1:15" s="23" customFormat="1" ht="13.5" thickBot="1" x14ac:dyDescent="0.3">
      <c r="A36" s="25"/>
      <c r="B36" s="146" t="s">
        <v>271</v>
      </c>
      <c r="C36" s="147"/>
      <c r="D36" s="148"/>
      <c r="E36" s="24"/>
      <c r="F36" s="24"/>
      <c r="G36" s="24"/>
      <c r="H36" s="24"/>
      <c r="I36" s="24"/>
      <c r="J36" s="24"/>
      <c r="K36" s="24"/>
      <c r="L36" s="24"/>
      <c r="M36" s="24"/>
      <c r="N36" s="24"/>
      <c r="O36" s="24"/>
    </row>
    <row r="37" spans="1:15" ht="23.25" thickBot="1" x14ac:dyDescent="0.3">
      <c r="A37" s="25" t="s">
        <v>889</v>
      </c>
      <c r="B37" s="136" t="s">
        <v>272</v>
      </c>
      <c r="C37" s="136" t="s">
        <v>265</v>
      </c>
      <c r="D37" s="137">
        <v>5</v>
      </c>
      <c r="E37" s="138"/>
      <c r="F37" s="139"/>
      <c r="G37" s="138"/>
      <c r="H37" s="138"/>
      <c r="I37" s="139"/>
      <c r="J37" s="139"/>
      <c r="K37" s="139"/>
      <c r="L37" s="139"/>
      <c r="M37" s="139"/>
      <c r="N37" s="139"/>
      <c r="O37" s="139"/>
    </row>
    <row r="38" spans="1:15" s="23" customFormat="1" ht="13.5" thickBot="1" x14ac:dyDescent="0.3">
      <c r="A38" s="25"/>
      <c r="B38" s="146" t="s">
        <v>274</v>
      </c>
      <c r="C38" s="147"/>
      <c r="D38" s="148"/>
      <c r="E38" s="24"/>
      <c r="F38" s="24"/>
      <c r="G38" s="24"/>
      <c r="H38" s="24"/>
      <c r="I38" s="24"/>
      <c r="J38" s="24"/>
      <c r="K38" s="24"/>
      <c r="L38" s="24"/>
      <c r="M38" s="24"/>
      <c r="N38" s="24"/>
      <c r="O38" s="24"/>
    </row>
    <row r="39" spans="1:15" ht="23.25" thickBot="1" x14ac:dyDescent="0.3">
      <c r="A39" s="25" t="s">
        <v>890</v>
      </c>
      <c r="B39" s="136" t="s">
        <v>275</v>
      </c>
      <c r="C39" s="136" t="s">
        <v>276</v>
      </c>
      <c r="D39" s="137">
        <v>0.03</v>
      </c>
      <c r="E39" s="138"/>
      <c r="F39" s="139"/>
      <c r="G39" s="138"/>
      <c r="H39" s="138"/>
      <c r="I39" s="139"/>
      <c r="J39" s="139"/>
      <c r="K39" s="139"/>
      <c r="L39" s="139"/>
      <c r="M39" s="139"/>
      <c r="N39" s="139"/>
      <c r="O39" s="139"/>
    </row>
    <row r="40" spans="1:15" s="23" customFormat="1" ht="13.5" thickBot="1" x14ac:dyDescent="0.3">
      <c r="A40" s="25"/>
      <c r="B40" s="146" t="s">
        <v>290</v>
      </c>
      <c r="C40" s="147"/>
      <c r="D40" s="148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</row>
    <row r="41" spans="1:15" x14ac:dyDescent="0.25">
      <c r="A41" s="25" t="s">
        <v>891</v>
      </c>
      <c r="B41" s="144" t="s">
        <v>291</v>
      </c>
      <c r="C41" s="142"/>
      <c r="D41" s="143"/>
      <c r="E41" s="138"/>
      <c r="F41" s="139"/>
      <c r="G41" s="138"/>
      <c r="H41" s="138"/>
      <c r="I41" s="139"/>
      <c r="J41" s="139"/>
      <c r="K41" s="139"/>
      <c r="L41" s="139"/>
      <c r="M41" s="139"/>
      <c r="N41" s="139"/>
      <c r="O41" s="139"/>
    </row>
    <row r="42" spans="1:15" x14ac:dyDescent="0.25">
      <c r="A42" s="25" t="s">
        <v>892</v>
      </c>
      <c r="B42" s="136" t="s">
        <v>292</v>
      </c>
      <c r="C42" s="136" t="s">
        <v>293</v>
      </c>
      <c r="D42" s="137">
        <v>1.2</v>
      </c>
      <c r="E42" s="138"/>
      <c r="F42" s="139"/>
      <c r="G42" s="138"/>
      <c r="H42" s="138"/>
      <c r="I42" s="139"/>
      <c r="J42" s="139"/>
      <c r="K42" s="139"/>
      <c r="L42" s="139"/>
      <c r="M42" s="139"/>
      <c r="N42" s="139"/>
      <c r="O42" s="139"/>
    </row>
    <row r="43" spans="1:15" ht="15.75" thickBot="1" x14ac:dyDescent="0.3">
      <c r="A43" s="25" t="s">
        <v>893</v>
      </c>
      <c r="B43" s="136" t="s">
        <v>294</v>
      </c>
      <c r="C43" s="136" t="s">
        <v>293</v>
      </c>
      <c r="D43" s="137">
        <v>1.2</v>
      </c>
      <c r="E43" s="138"/>
      <c r="F43" s="139"/>
      <c r="G43" s="138"/>
      <c r="H43" s="138"/>
      <c r="I43" s="139"/>
      <c r="J43" s="139"/>
      <c r="K43" s="139"/>
      <c r="L43" s="139"/>
      <c r="M43" s="139"/>
      <c r="N43" s="139"/>
      <c r="O43" s="139"/>
    </row>
    <row r="44" spans="1:15" s="23" customFormat="1" ht="15.75" thickBot="1" x14ac:dyDescent="0.3">
      <c r="A44" s="149" t="s">
        <v>732</v>
      </c>
      <c r="B44" s="150" t="s">
        <v>274</v>
      </c>
      <c r="C44" s="150"/>
      <c r="D44" s="151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</row>
    <row r="45" spans="1:15" ht="34.5" thickBot="1" x14ac:dyDescent="0.3">
      <c r="A45" s="25" t="s">
        <v>894</v>
      </c>
      <c r="B45" s="136" t="s">
        <v>277</v>
      </c>
      <c r="C45" s="136" t="s">
        <v>278</v>
      </c>
      <c r="D45" s="137">
        <v>0.47799999999999998</v>
      </c>
      <c r="E45" s="138"/>
      <c r="F45" s="139"/>
      <c r="G45" s="138"/>
      <c r="H45" s="138"/>
      <c r="I45" s="139"/>
      <c r="J45" s="139"/>
      <c r="K45" s="139"/>
      <c r="L45" s="139"/>
      <c r="M45" s="139"/>
      <c r="N45" s="139"/>
      <c r="O45" s="139"/>
    </row>
    <row r="46" spans="1:15" s="23" customFormat="1" ht="13.5" thickBot="1" x14ac:dyDescent="0.3">
      <c r="A46" s="25"/>
      <c r="B46" s="146" t="s">
        <v>279</v>
      </c>
      <c r="C46" s="147"/>
      <c r="D46" s="148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</row>
    <row r="47" spans="1:15" x14ac:dyDescent="0.25">
      <c r="A47" s="25" t="s">
        <v>895</v>
      </c>
      <c r="B47" s="136" t="s">
        <v>280</v>
      </c>
      <c r="C47" s="136" t="s">
        <v>265</v>
      </c>
      <c r="D47" s="137">
        <v>6</v>
      </c>
      <c r="E47" s="138"/>
      <c r="F47" s="139"/>
      <c r="G47" s="138"/>
      <c r="H47" s="138"/>
      <c r="I47" s="139"/>
      <c r="J47" s="139"/>
      <c r="K47" s="139"/>
      <c r="L47" s="139"/>
      <c r="M47" s="139"/>
      <c r="N47" s="139"/>
      <c r="O47" s="139"/>
    </row>
    <row r="48" spans="1:15" ht="34.5" thickBot="1" x14ac:dyDescent="0.3">
      <c r="A48" s="25" t="s">
        <v>896</v>
      </c>
      <c r="B48" s="136" t="s">
        <v>295</v>
      </c>
      <c r="C48" s="136" t="s">
        <v>265</v>
      </c>
      <c r="D48" s="137">
        <v>1</v>
      </c>
      <c r="E48" s="138"/>
      <c r="F48" s="139"/>
      <c r="G48" s="138"/>
      <c r="H48" s="138"/>
      <c r="I48" s="139"/>
      <c r="J48" s="139"/>
      <c r="K48" s="139"/>
      <c r="L48" s="139"/>
      <c r="M48" s="139"/>
      <c r="N48" s="139"/>
      <c r="O48" s="139"/>
    </row>
    <row r="49" spans="1:15" s="23" customFormat="1" ht="13.5" thickBot="1" x14ac:dyDescent="0.3">
      <c r="A49" s="25"/>
      <c r="B49" s="146" t="s">
        <v>296</v>
      </c>
      <c r="C49" s="147"/>
      <c r="D49" s="148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</row>
    <row r="50" spans="1:15" ht="15.75" thickBot="1" x14ac:dyDescent="0.3">
      <c r="A50" s="25" t="s">
        <v>897</v>
      </c>
      <c r="B50" s="136" t="s">
        <v>297</v>
      </c>
      <c r="C50" s="136" t="s">
        <v>298</v>
      </c>
      <c r="D50" s="137">
        <v>2</v>
      </c>
      <c r="E50" s="138"/>
      <c r="F50" s="139"/>
      <c r="G50" s="138"/>
      <c r="H50" s="138"/>
      <c r="I50" s="139"/>
      <c r="J50" s="139"/>
      <c r="K50" s="139"/>
      <c r="L50" s="139"/>
      <c r="M50" s="139"/>
      <c r="N50" s="139"/>
      <c r="O50" s="139"/>
    </row>
    <row r="51" spans="1:15" s="23" customFormat="1" ht="15.75" thickBot="1" x14ac:dyDescent="0.3">
      <c r="A51" s="149" t="s">
        <v>733</v>
      </c>
      <c r="B51" s="150" t="s">
        <v>274</v>
      </c>
      <c r="C51" s="150"/>
      <c r="D51" s="151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</row>
    <row r="52" spans="1:15" s="23" customFormat="1" ht="13.5" thickBot="1" x14ac:dyDescent="0.3">
      <c r="A52" s="25"/>
      <c r="B52" s="146" t="s">
        <v>282</v>
      </c>
      <c r="C52" s="147"/>
      <c r="D52" s="148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</row>
    <row r="53" spans="1:15" ht="23.25" thickBot="1" x14ac:dyDescent="0.3">
      <c r="A53" s="25" t="s">
        <v>898</v>
      </c>
      <c r="B53" s="136" t="s">
        <v>283</v>
      </c>
      <c r="C53" s="136" t="s">
        <v>253</v>
      </c>
      <c r="D53" s="137">
        <v>0.47799999999999998</v>
      </c>
      <c r="E53" s="138"/>
      <c r="F53" s="139"/>
      <c r="G53" s="138"/>
      <c r="H53" s="138"/>
      <c r="I53" s="139"/>
      <c r="J53" s="139"/>
      <c r="K53" s="139"/>
      <c r="L53" s="139"/>
      <c r="M53" s="139"/>
      <c r="N53" s="139"/>
      <c r="O53" s="139"/>
    </row>
    <row r="54" spans="1:15" s="23" customFormat="1" ht="15.75" thickBot="1" x14ac:dyDescent="0.3">
      <c r="A54" s="149" t="s">
        <v>734</v>
      </c>
      <c r="B54" s="150" t="s">
        <v>274</v>
      </c>
      <c r="C54" s="150"/>
      <c r="D54" s="151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</row>
    <row r="55" spans="1:15" x14ac:dyDescent="0.25">
      <c r="A55" s="25" t="s">
        <v>899</v>
      </c>
      <c r="B55" s="136" t="s">
        <v>735</v>
      </c>
      <c r="C55" s="136" t="s">
        <v>736</v>
      </c>
      <c r="D55" s="140">
        <v>250</v>
      </c>
      <c r="E55" s="138"/>
      <c r="F55" s="139"/>
      <c r="G55" s="138"/>
      <c r="H55" s="138"/>
      <c r="I55" s="139"/>
      <c r="J55" s="139"/>
      <c r="K55" s="139"/>
      <c r="L55" s="139"/>
      <c r="M55" s="139"/>
      <c r="N55" s="139"/>
      <c r="O55" s="139"/>
    </row>
    <row r="56" spans="1:15" x14ac:dyDescent="0.25">
      <c r="A56" s="25" t="s">
        <v>900</v>
      </c>
      <c r="B56" s="136" t="s">
        <v>797</v>
      </c>
      <c r="C56" s="136" t="s">
        <v>736</v>
      </c>
      <c r="D56" s="140">
        <v>210</v>
      </c>
      <c r="E56" s="138"/>
      <c r="F56" s="139"/>
      <c r="G56" s="138"/>
      <c r="H56" s="138"/>
      <c r="I56" s="139"/>
      <c r="J56" s="139"/>
      <c r="K56" s="139"/>
      <c r="L56" s="139"/>
      <c r="M56" s="139"/>
      <c r="N56" s="139"/>
      <c r="O56" s="139"/>
    </row>
    <row r="57" spans="1:15" x14ac:dyDescent="0.25">
      <c r="A57" s="25" t="s">
        <v>901</v>
      </c>
      <c r="B57" s="136" t="s">
        <v>740</v>
      </c>
      <c r="C57" s="136" t="s">
        <v>741</v>
      </c>
      <c r="D57" s="140">
        <v>1</v>
      </c>
      <c r="E57" s="138"/>
      <c r="F57" s="139"/>
      <c r="G57" s="138"/>
      <c r="H57" s="138"/>
      <c r="I57" s="139"/>
      <c r="J57" s="139"/>
      <c r="K57" s="139"/>
      <c r="L57" s="139"/>
      <c r="M57" s="139"/>
      <c r="N57" s="139"/>
      <c r="O57" s="139"/>
    </row>
    <row r="58" spans="1:15" x14ac:dyDescent="0.25">
      <c r="A58" s="25" t="s">
        <v>902</v>
      </c>
      <c r="B58" s="136" t="s">
        <v>742</v>
      </c>
      <c r="C58" s="136" t="s">
        <v>739</v>
      </c>
      <c r="D58" s="140">
        <v>0.5</v>
      </c>
      <c r="E58" s="138"/>
      <c r="F58" s="139"/>
      <c r="G58" s="138"/>
      <c r="H58" s="138"/>
      <c r="I58" s="139"/>
      <c r="J58" s="139"/>
      <c r="K58" s="139"/>
      <c r="L58" s="139"/>
      <c r="M58" s="139"/>
      <c r="N58" s="139"/>
      <c r="O58" s="139"/>
    </row>
    <row r="59" spans="1:15" x14ac:dyDescent="0.25">
      <c r="A59" s="25" t="s">
        <v>903</v>
      </c>
      <c r="B59" s="136" t="s">
        <v>743</v>
      </c>
      <c r="C59" s="136" t="s">
        <v>739</v>
      </c>
      <c r="D59" s="140">
        <v>0.5</v>
      </c>
      <c r="E59" s="138"/>
      <c r="F59" s="139"/>
      <c r="G59" s="138"/>
      <c r="H59" s="138"/>
      <c r="I59" s="139"/>
      <c r="J59" s="139"/>
      <c r="K59" s="139"/>
      <c r="L59" s="139"/>
      <c r="M59" s="139"/>
      <c r="N59" s="139"/>
      <c r="O59" s="139"/>
    </row>
    <row r="60" spans="1:15" x14ac:dyDescent="0.25">
      <c r="A60" s="25" t="s">
        <v>904</v>
      </c>
      <c r="B60" s="136" t="s">
        <v>798</v>
      </c>
      <c r="C60" s="136" t="s">
        <v>741</v>
      </c>
      <c r="D60" s="140">
        <v>1</v>
      </c>
      <c r="E60" s="138"/>
      <c r="F60" s="139"/>
      <c r="G60" s="138"/>
      <c r="H60" s="138"/>
      <c r="I60" s="139"/>
      <c r="J60" s="139"/>
      <c r="K60" s="139"/>
      <c r="L60" s="139"/>
      <c r="M60" s="139"/>
      <c r="N60" s="139"/>
      <c r="O60" s="139"/>
    </row>
    <row r="61" spans="1:15" x14ac:dyDescent="0.25">
      <c r="A61" s="25" t="s">
        <v>905</v>
      </c>
      <c r="B61" s="136" t="s">
        <v>799</v>
      </c>
      <c r="C61" s="136" t="s">
        <v>741</v>
      </c>
      <c r="D61" s="140">
        <v>10</v>
      </c>
      <c r="E61" s="138"/>
      <c r="F61" s="139"/>
      <c r="G61" s="138"/>
      <c r="H61" s="138"/>
      <c r="I61" s="139"/>
      <c r="J61" s="139"/>
      <c r="K61" s="139"/>
      <c r="L61" s="139"/>
      <c r="M61" s="139"/>
      <c r="N61" s="139"/>
      <c r="O61" s="139"/>
    </row>
    <row r="62" spans="1:15" x14ac:dyDescent="0.25">
      <c r="A62" s="25" t="s">
        <v>906</v>
      </c>
      <c r="B62" s="136" t="s">
        <v>800</v>
      </c>
      <c r="C62" s="136" t="s">
        <v>741</v>
      </c>
      <c r="D62" s="140">
        <v>4</v>
      </c>
      <c r="E62" s="138"/>
      <c r="F62" s="139"/>
      <c r="G62" s="138"/>
      <c r="H62" s="138"/>
      <c r="I62" s="139"/>
      <c r="J62" s="139"/>
      <c r="K62" s="139"/>
      <c r="L62" s="139"/>
      <c r="M62" s="139"/>
      <c r="N62" s="139"/>
      <c r="O62" s="139"/>
    </row>
    <row r="63" spans="1:15" x14ac:dyDescent="0.25">
      <c r="A63" s="25" t="s">
        <v>907</v>
      </c>
      <c r="B63" s="136" t="s">
        <v>745</v>
      </c>
      <c r="C63" s="136" t="s">
        <v>741</v>
      </c>
      <c r="D63" s="140">
        <v>5</v>
      </c>
      <c r="E63" s="138"/>
      <c r="F63" s="139"/>
      <c r="G63" s="138"/>
      <c r="H63" s="138"/>
      <c r="I63" s="139"/>
      <c r="J63" s="139"/>
      <c r="K63" s="139"/>
      <c r="L63" s="139"/>
      <c r="M63" s="139"/>
      <c r="N63" s="139"/>
      <c r="O63" s="139"/>
    </row>
    <row r="64" spans="1:15" x14ac:dyDescent="0.25">
      <c r="A64" s="25" t="s">
        <v>908</v>
      </c>
      <c r="B64" s="136" t="s">
        <v>801</v>
      </c>
      <c r="C64" s="136" t="s">
        <v>741</v>
      </c>
      <c r="D64" s="140">
        <v>0.1</v>
      </c>
      <c r="E64" s="138"/>
      <c r="F64" s="139"/>
      <c r="G64" s="138"/>
      <c r="H64" s="138"/>
      <c r="I64" s="139"/>
      <c r="J64" s="139"/>
      <c r="K64" s="139"/>
      <c r="L64" s="139"/>
      <c r="M64" s="139"/>
      <c r="N64" s="139"/>
      <c r="O64" s="139"/>
    </row>
    <row r="65" spans="1:15" x14ac:dyDescent="0.25">
      <c r="A65" s="25" t="s">
        <v>909</v>
      </c>
      <c r="B65" s="136" t="s">
        <v>755</v>
      </c>
      <c r="C65" s="136" t="s">
        <v>741</v>
      </c>
      <c r="D65" s="140">
        <v>5</v>
      </c>
      <c r="E65" s="138"/>
      <c r="F65" s="139"/>
      <c r="G65" s="138"/>
      <c r="H65" s="138"/>
      <c r="I65" s="139"/>
      <c r="J65" s="139"/>
      <c r="K65" s="139"/>
      <c r="L65" s="139"/>
      <c r="M65" s="139"/>
      <c r="N65" s="139"/>
      <c r="O65" s="139"/>
    </row>
    <row r="66" spans="1:15" x14ac:dyDescent="0.25">
      <c r="A66" s="25" t="s">
        <v>910</v>
      </c>
      <c r="B66" s="136" t="s">
        <v>757</v>
      </c>
      <c r="C66" s="136" t="s">
        <v>741</v>
      </c>
      <c r="D66" s="140">
        <v>67</v>
      </c>
      <c r="E66" s="138"/>
      <c r="F66" s="139"/>
      <c r="G66" s="138"/>
      <c r="H66" s="138"/>
      <c r="I66" s="139"/>
      <c r="J66" s="139"/>
      <c r="K66" s="139"/>
      <c r="L66" s="139"/>
      <c r="M66" s="139"/>
      <c r="N66" s="139"/>
      <c r="O66" s="139"/>
    </row>
    <row r="67" spans="1:15" x14ac:dyDescent="0.25">
      <c r="A67" s="25" t="s">
        <v>911</v>
      </c>
      <c r="B67" s="136" t="s">
        <v>759</v>
      </c>
      <c r="C67" s="136" t="s">
        <v>736</v>
      </c>
      <c r="D67" s="140">
        <v>81</v>
      </c>
      <c r="E67" s="138"/>
      <c r="F67" s="139"/>
      <c r="G67" s="138"/>
      <c r="H67" s="138"/>
      <c r="I67" s="139"/>
      <c r="J67" s="139"/>
      <c r="K67" s="139"/>
      <c r="L67" s="139"/>
      <c r="M67" s="139"/>
      <c r="N67" s="139"/>
      <c r="O67" s="139"/>
    </row>
    <row r="68" spans="1:15" x14ac:dyDescent="0.25">
      <c r="A68" s="25" t="s">
        <v>912</v>
      </c>
      <c r="B68" s="136" t="s">
        <v>763</v>
      </c>
      <c r="C68" s="136" t="s">
        <v>741</v>
      </c>
      <c r="D68" s="140">
        <v>1</v>
      </c>
      <c r="E68" s="138"/>
      <c r="F68" s="139"/>
      <c r="G68" s="138"/>
      <c r="H68" s="138"/>
      <c r="I68" s="139"/>
      <c r="J68" s="139"/>
      <c r="K68" s="139"/>
      <c r="L68" s="139"/>
      <c r="M68" s="139"/>
      <c r="N68" s="139"/>
      <c r="O68" s="139"/>
    </row>
    <row r="69" spans="1:15" x14ac:dyDescent="0.25">
      <c r="A69" s="25" t="s">
        <v>913</v>
      </c>
      <c r="B69" s="136" t="s">
        <v>764</v>
      </c>
      <c r="C69" s="136" t="s">
        <v>741</v>
      </c>
      <c r="D69" s="140">
        <v>9</v>
      </c>
      <c r="E69" s="138"/>
      <c r="F69" s="139"/>
      <c r="G69" s="138"/>
      <c r="H69" s="138"/>
      <c r="I69" s="139"/>
      <c r="J69" s="139"/>
      <c r="K69" s="139"/>
      <c r="L69" s="139"/>
      <c r="M69" s="139"/>
      <c r="N69" s="139"/>
      <c r="O69" s="139"/>
    </row>
    <row r="70" spans="1:15" x14ac:dyDescent="0.25">
      <c r="A70" s="25" t="s">
        <v>914</v>
      </c>
      <c r="B70" s="136" t="s">
        <v>765</v>
      </c>
      <c r="C70" s="136" t="s">
        <v>741</v>
      </c>
      <c r="D70" s="140">
        <v>9</v>
      </c>
      <c r="E70" s="138"/>
      <c r="F70" s="139"/>
      <c r="G70" s="138"/>
      <c r="H70" s="138"/>
      <c r="I70" s="139"/>
      <c r="J70" s="139"/>
      <c r="K70" s="139"/>
      <c r="L70" s="139"/>
      <c r="M70" s="139"/>
      <c r="N70" s="139"/>
      <c r="O70" s="139"/>
    </row>
    <row r="71" spans="1:15" x14ac:dyDescent="0.25">
      <c r="A71" s="25" t="s">
        <v>915</v>
      </c>
      <c r="B71" s="136" t="s">
        <v>766</v>
      </c>
      <c r="C71" s="136" t="s">
        <v>741</v>
      </c>
      <c r="D71" s="140">
        <v>12</v>
      </c>
      <c r="E71" s="138"/>
      <c r="F71" s="139"/>
      <c r="G71" s="138"/>
      <c r="H71" s="138"/>
      <c r="I71" s="139"/>
      <c r="J71" s="139"/>
      <c r="K71" s="139"/>
      <c r="L71" s="139"/>
      <c r="M71" s="139"/>
      <c r="N71" s="139"/>
      <c r="O71" s="139"/>
    </row>
    <row r="72" spans="1:15" x14ac:dyDescent="0.25">
      <c r="A72" s="25" t="s">
        <v>916</v>
      </c>
      <c r="B72" s="136" t="s">
        <v>767</v>
      </c>
      <c r="C72" s="136" t="s">
        <v>741</v>
      </c>
      <c r="D72" s="140">
        <v>3</v>
      </c>
      <c r="E72" s="138"/>
      <c r="F72" s="139"/>
      <c r="G72" s="138"/>
      <c r="H72" s="138"/>
      <c r="I72" s="139"/>
      <c r="J72" s="139"/>
      <c r="K72" s="139"/>
      <c r="L72" s="139"/>
      <c r="M72" s="139"/>
      <c r="N72" s="139"/>
      <c r="O72" s="139"/>
    </row>
    <row r="73" spans="1:15" x14ac:dyDescent="0.25">
      <c r="A73" s="25" t="s">
        <v>917</v>
      </c>
      <c r="B73" s="136" t="s">
        <v>802</v>
      </c>
      <c r="C73" s="136" t="s">
        <v>741</v>
      </c>
      <c r="D73" s="140">
        <v>1</v>
      </c>
      <c r="E73" s="138"/>
      <c r="F73" s="139"/>
      <c r="G73" s="138"/>
      <c r="H73" s="138"/>
      <c r="I73" s="139"/>
      <c r="J73" s="139"/>
      <c r="K73" s="139"/>
      <c r="L73" s="139"/>
      <c r="M73" s="139"/>
      <c r="N73" s="139"/>
      <c r="O73" s="139"/>
    </row>
    <row r="74" spans="1:15" x14ac:dyDescent="0.25">
      <c r="A74" s="25" t="s">
        <v>918</v>
      </c>
      <c r="B74" s="136" t="s">
        <v>768</v>
      </c>
      <c r="C74" s="136" t="s">
        <v>741</v>
      </c>
      <c r="D74" s="140">
        <v>7</v>
      </c>
      <c r="E74" s="138"/>
      <c r="F74" s="139"/>
      <c r="G74" s="138"/>
      <c r="H74" s="138"/>
      <c r="I74" s="139"/>
      <c r="J74" s="139"/>
      <c r="K74" s="139"/>
      <c r="L74" s="139"/>
      <c r="M74" s="139"/>
      <c r="N74" s="139"/>
      <c r="O74" s="139"/>
    </row>
    <row r="75" spans="1:15" x14ac:dyDescent="0.25">
      <c r="A75" s="25" t="s">
        <v>919</v>
      </c>
      <c r="B75" s="136" t="s">
        <v>803</v>
      </c>
      <c r="C75" s="136" t="s">
        <v>741</v>
      </c>
      <c r="D75" s="140">
        <v>1</v>
      </c>
      <c r="E75" s="138"/>
      <c r="F75" s="139"/>
      <c r="G75" s="138"/>
      <c r="H75" s="138"/>
      <c r="I75" s="139"/>
      <c r="J75" s="139"/>
      <c r="K75" s="139"/>
      <c r="L75" s="139"/>
      <c r="M75" s="139"/>
      <c r="N75" s="139"/>
      <c r="O75" s="139"/>
    </row>
    <row r="76" spans="1:15" x14ac:dyDescent="0.25">
      <c r="A76" s="25" t="s">
        <v>920</v>
      </c>
      <c r="B76" s="136" t="s">
        <v>804</v>
      </c>
      <c r="C76" s="136" t="s">
        <v>741</v>
      </c>
      <c r="D76" s="140">
        <v>4</v>
      </c>
      <c r="E76" s="138"/>
      <c r="F76" s="139"/>
      <c r="G76" s="138"/>
      <c r="H76" s="138"/>
      <c r="I76" s="139"/>
      <c r="J76" s="139"/>
      <c r="K76" s="139"/>
      <c r="L76" s="139"/>
      <c r="M76" s="139"/>
      <c r="N76" s="139"/>
      <c r="O76" s="139"/>
    </row>
    <row r="77" spans="1:15" x14ac:dyDescent="0.25">
      <c r="A77" s="25" t="s">
        <v>921</v>
      </c>
      <c r="B77" s="136" t="s">
        <v>805</v>
      </c>
      <c r="C77" s="136" t="s">
        <v>741</v>
      </c>
      <c r="D77" s="140">
        <v>4</v>
      </c>
      <c r="E77" s="138"/>
      <c r="F77" s="139"/>
      <c r="G77" s="138"/>
      <c r="H77" s="138"/>
      <c r="I77" s="139"/>
      <c r="J77" s="139"/>
      <c r="K77" s="139"/>
      <c r="L77" s="139"/>
      <c r="M77" s="139"/>
      <c r="N77" s="139"/>
      <c r="O77" s="139"/>
    </row>
    <row r="78" spans="1:15" x14ac:dyDescent="0.25">
      <c r="A78" s="25" t="s">
        <v>922</v>
      </c>
      <c r="B78" s="136" t="s">
        <v>769</v>
      </c>
      <c r="C78" s="136" t="s">
        <v>741</v>
      </c>
      <c r="D78" s="140">
        <v>8</v>
      </c>
      <c r="E78" s="138"/>
      <c r="F78" s="139"/>
      <c r="G78" s="138"/>
      <c r="H78" s="138"/>
      <c r="I78" s="139"/>
      <c r="J78" s="139"/>
      <c r="K78" s="139"/>
      <c r="L78" s="139"/>
      <c r="M78" s="139"/>
      <c r="N78" s="139"/>
      <c r="O78" s="139"/>
    </row>
    <row r="79" spans="1:15" x14ac:dyDescent="0.25">
      <c r="A79" s="25" t="s">
        <v>923</v>
      </c>
      <c r="B79" s="136" t="s">
        <v>806</v>
      </c>
      <c r="C79" s="136" t="s">
        <v>736</v>
      </c>
      <c r="D79" s="140">
        <v>5</v>
      </c>
      <c r="E79" s="138"/>
      <c r="F79" s="139"/>
      <c r="G79" s="138"/>
      <c r="H79" s="138"/>
      <c r="I79" s="139"/>
      <c r="J79" s="139"/>
      <c r="K79" s="139"/>
      <c r="L79" s="139"/>
      <c r="M79" s="139"/>
      <c r="N79" s="139"/>
      <c r="O79" s="139"/>
    </row>
    <row r="80" spans="1:15" x14ac:dyDescent="0.25">
      <c r="A80" s="25" t="s">
        <v>924</v>
      </c>
      <c r="B80" s="136" t="s">
        <v>790</v>
      </c>
      <c r="C80" s="136" t="s">
        <v>741</v>
      </c>
      <c r="D80" s="140">
        <v>3</v>
      </c>
      <c r="E80" s="138"/>
      <c r="F80" s="139"/>
      <c r="G80" s="138"/>
      <c r="H80" s="138"/>
      <c r="I80" s="139"/>
      <c r="J80" s="139"/>
      <c r="K80" s="139"/>
      <c r="L80" s="139"/>
      <c r="M80" s="139"/>
      <c r="N80" s="139"/>
      <c r="O80" s="139"/>
    </row>
    <row r="81" spans="1:15" x14ac:dyDescent="0.25">
      <c r="A81" s="25" t="s">
        <v>925</v>
      </c>
      <c r="B81" s="136" t="s">
        <v>791</v>
      </c>
      <c r="C81" s="136" t="s">
        <v>741</v>
      </c>
      <c r="D81" s="140">
        <v>2</v>
      </c>
      <c r="E81" s="138"/>
      <c r="F81" s="139"/>
      <c r="G81" s="138"/>
      <c r="H81" s="138"/>
      <c r="I81" s="139"/>
      <c r="J81" s="139"/>
      <c r="K81" s="139"/>
      <c r="L81" s="139"/>
      <c r="M81" s="139"/>
      <c r="N81" s="139"/>
      <c r="O81" s="139"/>
    </row>
    <row r="82" spans="1:15" x14ac:dyDescent="0.25">
      <c r="A82" s="25" t="s">
        <v>926</v>
      </c>
      <c r="B82" s="136" t="s">
        <v>771</v>
      </c>
      <c r="C82" s="136" t="s">
        <v>741</v>
      </c>
      <c r="D82" s="140">
        <v>5</v>
      </c>
      <c r="E82" s="138"/>
      <c r="F82" s="139"/>
      <c r="G82" s="138"/>
      <c r="H82" s="138"/>
      <c r="I82" s="139"/>
      <c r="J82" s="139"/>
      <c r="K82" s="139"/>
      <c r="L82" s="139"/>
      <c r="M82" s="139"/>
      <c r="N82" s="139"/>
      <c r="O82" s="139"/>
    </row>
    <row r="83" spans="1:15" x14ac:dyDescent="0.25">
      <c r="A83" s="25" t="s">
        <v>927</v>
      </c>
      <c r="B83" s="136" t="s">
        <v>772</v>
      </c>
      <c r="C83" s="136" t="s">
        <v>773</v>
      </c>
      <c r="D83" s="140">
        <v>18</v>
      </c>
      <c r="E83" s="138"/>
      <c r="F83" s="139"/>
      <c r="G83" s="138"/>
      <c r="H83" s="138"/>
      <c r="I83" s="139"/>
      <c r="J83" s="139"/>
      <c r="K83" s="139"/>
      <c r="L83" s="139"/>
      <c r="M83" s="139"/>
      <c r="N83" s="139"/>
      <c r="O83" s="139"/>
    </row>
    <row r="84" spans="1:15" x14ac:dyDescent="0.25">
      <c r="A84" s="25" t="s">
        <v>928</v>
      </c>
      <c r="B84" s="136" t="s">
        <v>775</v>
      </c>
      <c r="C84" s="136" t="s">
        <v>741</v>
      </c>
      <c r="D84" s="140">
        <v>1</v>
      </c>
      <c r="E84" s="138"/>
      <c r="F84" s="139"/>
      <c r="G84" s="138"/>
      <c r="H84" s="138"/>
      <c r="I84" s="139"/>
      <c r="J84" s="139"/>
      <c r="K84" s="139"/>
      <c r="L84" s="139"/>
      <c r="M84" s="139"/>
      <c r="N84" s="139"/>
      <c r="O84" s="139"/>
    </row>
    <row r="85" spans="1:15" x14ac:dyDescent="0.25">
      <c r="A85" s="25" t="s">
        <v>929</v>
      </c>
      <c r="B85" s="136" t="s">
        <v>792</v>
      </c>
      <c r="C85" s="136" t="s">
        <v>741</v>
      </c>
      <c r="D85" s="140">
        <v>1</v>
      </c>
      <c r="E85" s="138"/>
      <c r="F85" s="139"/>
      <c r="G85" s="138"/>
      <c r="H85" s="138"/>
      <c r="I85" s="139"/>
      <c r="J85" s="139"/>
      <c r="K85" s="139"/>
      <c r="L85" s="139"/>
      <c r="M85" s="139"/>
      <c r="N85" s="139"/>
      <c r="O85" s="139"/>
    </row>
    <row r="86" spans="1:15" x14ac:dyDescent="0.25">
      <c r="A86" s="25" t="s">
        <v>930</v>
      </c>
      <c r="B86" s="136" t="s">
        <v>777</v>
      </c>
      <c r="C86" s="136" t="s">
        <v>736</v>
      </c>
      <c r="D86" s="140">
        <v>485</v>
      </c>
      <c r="E86" s="138"/>
      <c r="F86" s="139"/>
      <c r="G86" s="138"/>
      <c r="H86" s="138"/>
      <c r="I86" s="139"/>
      <c r="J86" s="139"/>
      <c r="K86" s="139"/>
      <c r="L86" s="139"/>
      <c r="M86" s="139"/>
      <c r="N86" s="139"/>
      <c r="O86" s="139"/>
    </row>
    <row r="87" spans="1:15" x14ac:dyDescent="0.25">
      <c r="A87" s="25" t="s">
        <v>931</v>
      </c>
      <c r="B87" s="136" t="s">
        <v>807</v>
      </c>
      <c r="C87" s="136" t="s">
        <v>741</v>
      </c>
      <c r="D87" s="140">
        <v>1</v>
      </c>
      <c r="E87" s="138"/>
      <c r="F87" s="139"/>
      <c r="G87" s="138"/>
      <c r="H87" s="138"/>
      <c r="I87" s="139"/>
      <c r="J87" s="139"/>
      <c r="K87" s="139"/>
      <c r="L87" s="139"/>
      <c r="M87" s="139"/>
      <c r="N87" s="139"/>
      <c r="O87" s="139"/>
    </row>
    <row r="88" spans="1:15" x14ac:dyDescent="0.25">
      <c r="A88" s="25" t="s">
        <v>932</v>
      </c>
      <c r="B88" s="136" t="s">
        <v>808</v>
      </c>
      <c r="C88" s="136" t="s">
        <v>741</v>
      </c>
      <c r="D88" s="140">
        <v>0.5</v>
      </c>
      <c r="E88" s="138"/>
      <c r="F88" s="139"/>
      <c r="G88" s="138"/>
      <c r="H88" s="138"/>
      <c r="I88" s="139"/>
      <c r="J88" s="139"/>
      <c r="K88" s="139"/>
      <c r="L88" s="139"/>
      <c r="M88" s="139"/>
      <c r="N88" s="139"/>
      <c r="O88" s="139"/>
    </row>
    <row r="89" spans="1:15" x14ac:dyDescent="0.25">
      <c r="A89" s="25" t="s">
        <v>933</v>
      </c>
      <c r="B89" s="136" t="s">
        <v>778</v>
      </c>
      <c r="C89" s="136" t="s">
        <v>779</v>
      </c>
      <c r="D89" s="140">
        <v>1</v>
      </c>
      <c r="E89" s="138"/>
      <c r="F89" s="139"/>
      <c r="G89" s="138"/>
      <c r="H89" s="138"/>
      <c r="I89" s="139"/>
      <c r="J89" s="139"/>
      <c r="K89" s="139"/>
      <c r="L89" s="139"/>
      <c r="M89" s="139"/>
      <c r="N89" s="139"/>
      <c r="O89" s="139"/>
    </row>
    <row r="90" spans="1:15" x14ac:dyDescent="0.25">
      <c r="A90" s="25" t="s">
        <v>934</v>
      </c>
      <c r="B90" s="136" t="s">
        <v>780</v>
      </c>
      <c r="C90" s="136" t="s">
        <v>741</v>
      </c>
      <c r="D90" s="140">
        <v>6</v>
      </c>
      <c r="E90" s="138"/>
      <c r="F90" s="139"/>
      <c r="G90" s="138"/>
      <c r="H90" s="138"/>
      <c r="I90" s="139"/>
      <c r="J90" s="139"/>
      <c r="K90" s="139"/>
      <c r="L90" s="139"/>
      <c r="M90" s="139"/>
      <c r="N90" s="139"/>
      <c r="O90" s="139"/>
    </row>
    <row r="91" spans="1:15" x14ac:dyDescent="0.25">
      <c r="A91" s="25" t="s">
        <v>935</v>
      </c>
      <c r="B91" s="136" t="s">
        <v>782</v>
      </c>
      <c r="C91" s="136" t="s">
        <v>741</v>
      </c>
      <c r="D91" s="140">
        <v>6</v>
      </c>
      <c r="E91" s="138"/>
      <c r="F91" s="139"/>
      <c r="G91" s="138"/>
      <c r="H91" s="138"/>
      <c r="I91" s="139"/>
      <c r="J91" s="139"/>
      <c r="K91" s="139"/>
      <c r="L91" s="139"/>
      <c r="M91" s="139"/>
      <c r="N91" s="139"/>
      <c r="O91" s="139"/>
    </row>
    <row r="92" spans="1:15" x14ac:dyDescent="0.25">
      <c r="A92" s="25" t="s">
        <v>936</v>
      </c>
      <c r="B92" s="136" t="s">
        <v>809</v>
      </c>
      <c r="C92" s="136" t="s">
        <v>741</v>
      </c>
      <c r="D92" s="140">
        <v>1</v>
      </c>
      <c r="E92" s="138"/>
      <c r="F92" s="139"/>
      <c r="G92" s="138"/>
      <c r="H92" s="138"/>
      <c r="I92" s="139"/>
      <c r="J92" s="139"/>
      <c r="K92" s="139"/>
      <c r="L92" s="139"/>
      <c r="M92" s="139"/>
      <c r="N92" s="139"/>
      <c r="O92" s="139"/>
    </row>
    <row r="93" spans="1:15" ht="15.75" thickBot="1" x14ac:dyDescent="0.3">
      <c r="A93" s="64"/>
      <c r="B93" s="65"/>
      <c r="C93" s="66"/>
      <c r="D93" s="67"/>
      <c r="E93" s="68"/>
      <c r="F93" s="68"/>
      <c r="G93" s="68"/>
      <c r="H93" s="68"/>
      <c r="I93" s="68"/>
      <c r="J93" s="68"/>
      <c r="K93" s="68"/>
      <c r="L93" s="68"/>
      <c r="M93" s="68"/>
      <c r="N93" s="68"/>
      <c r="O93" s="68"/>
    </row>
    <row r="94" spans="1:15" ht="15.75" thickTop="1" x14ac:dyDescent="0.25">
      <c r="A94" s="69"/>
      <c r="B94" s="70" t="s">
        <v>126</v>
      </c>
      <c r="C94" s="71"/>
      <c r="D94" s="72"/>
      <c r="E94" s="73"/>
      <c r="F94" s="73"/>
      <c r="G94" s="73"/>
      <c r="H94" s="73"/>
      <c r="I94" s="73"/>
      <c r="J94" s="73"/>
      <c r="K94" s="74">
        <f>SUM(K13:K93)</f>
        <v>0</v>
      </c>
      <c r="L94" s="74">
        <f>SUM(L13:L93)</f>
        <v>0</v>
      </c>
      <c r="M94" s="74">
        <f>SUM(M13:M93)</f>
        <v>0</v>
      </c>
      <c r="N94" s="74">
        <f>SUM(N13:N93)</f>
        <v>0</v>
      </c>
      <c r="O94" s="74">
        <f>SUM(O14:O93)</f>
        <v>0</v>
      </c>
    </row>
    <row r="95" spans="1:15" x14ac:dyDescent="0.25">
      <c r="B95" s="76" t="s">
        <v>127</v>
      </c>
      <c r="C95" s="77">
        <v>0</v>
      </c>
      <c r="D95" s="78"/>
      <c r="E95" s="79"/>
      <c r="F95" s="79"/>
      <c r="G95" s="79"/>
      <c r="H95" s="79"/>
      <c r="I95" s="79"/>
      <c r="J95" s="79"/>
      <c r="K95" s="79"/>
      <c r="L95" s="79"/>
      <c r="M95" s="80">
        <f>M94*C95</f>
        <v>0</v>
      </c>
      <c r="N95" s="79"/>
      <c r="O95" s="134">
        <f>M95</f>
        <v>0</v>
      </c>
    </row>
    <row r="96" spans="1:15" x14ac:dyDescent="0.25">
      <c r="A96" s="69"/>
      <c r="B96" s="81" t="s">
        <v>126</v>
      </c>
      <c r="C96" s="82"/>
      <c r="D96" s="83"/>
      <c r="E96" s="84"/>
      <c r="F96" s="84"/>
      <c r="G96" s="84"/>
      <c r="H96" s="84"/>
      <c r="I96" s="84"/>
      <c r="J96" s="84"/>
      <c r="K96" s="30">
        <f>SUM(K94:K95)</f>
        <v>0</v>
      </c>
      <c r="L96" s="30">
        <f>SUM(L94:L95)</f>
        <v>0</v>
      </c>
      <c r="M96" s="30">
        <f>SUM(M94:M95)</f>
        <v>0</v>
      </c>
      <c r="N96" s="30">
        <f>SUM(N94:N95)</f>
        <v>0</v>
      </c>
      <c r="O96" s="30">
        <f>SUM(O94:O95)</f>
        <v>0</v>
      </c>
    </row>
    <row r="98" spans="1:2" x14ac:dyDescent="0.25">
      <c r="A98" t="s">
        <v>787</v>
      </c>
      <c r="B98" s="141" t="s">
        <v>250</v>
      </c>
    </row>
  </sheetData>
  <mergeCells count="27">
    <mergeCell ref="B52:D52"/>
    <mergeCell ref="A54:D54"/>
    <mergeCell ref="B25:D25"/>
    <mergeCell ref="B40:D40"/>
    <mergeCell ref="B49:D49"/>
    <mergeCell ref="B36:D36"/>
    <mergeCell ref="B38:D38"/>
    <mergeCell ref="A44:D44"/>
    <mergeCell ref="B46:D46"/>
    <mergeCell ref="A51:D51"/>
    <mergeCell ref="B33:D33"/>
    <mergeCell ref="A35:D35"/>
    <mergeCell ref="A19:D19"/>
    <mergeCell ref="A28:D28"/>
    <mergeCell ref="B31:D31"/>
    <mergeCell ref="B20:D20"/>
    <mergeCell ref="A30:D30"/>
    <mergeCell ref="E10:J10"/>
    <mergeCell ref="K10:O10"/>
    <mergeCell ref="B4:D5"/>
    <mergeCell ref="A16:D16"/>
    <mergeCell ref="B17:D17"/>
    <mergeCell ref="A10:A11"/>
    <mergeCell ref="B10:B11"/>
    <mergeCell ref="C10:C11"/>
    <mergeCell ref="D10:D11"/>
    <mergeCell ref="A13:D13"/>
  </mergeCells>
  <dataValidations count="1">
    <dataValidation type="list" allowBlank="1" showInputMessage="1" showErrorMessage="1" sqref="C53 C55:C92 C45 C41:C43 C39 C29 C32 C34 C26:C27 C21:C24 C37 C47:C48 C50 C18 C14:C15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&amp;A</oddHeader>
    <oddFooter>&amp;CLapa &amp;P no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66"/>
  <sheetViews>
    <sheetView showZeros="0" view="pageBreakPreview" topLeftCell="A40" zoomScaleNormal="100" zoomScaleSheetLayoutView="100" workbookViewId="0">
      <selection activeCell="C7" sqref="C7"/>
    </sheetView>
  </sheetViews>
  <sheetFormatPr defaultRowHeight="15" outlineLevelRow="1" outlineLevelCol="2" x14ac:dyDescent="0.25"/>
  <cols>
    <col min="1" max="1" width="17.42578125" customWidth="1"/>
    <col min="2" max="2" width="45.140625" customWidth="1"/>
    <col min="3" max="3" width="11" customWidth="1"/>
    <col min="4" max="4" width="9.7109375" customWidth="1"/>
    <col min="5" max="5" width="11.85546875" hidden="1" customWidth="1" outlineLevel="1"/>
    <col min="6" max="6" width="11.85546875" hidden="1" customWidth="1" outlineLevel="2"/>
    <col min="7" max="7" width="10.5703125" hidden="1" customWidth="1" outlineLevel="1"/>
    <col min="8" max="8" width="7.28515625" hidden="1" customWidth="1" outlineLevel="1"/>
    <col min="9" max="9" width="7.7109375" hidden="1" customWidth="1" outlineLevel="1"/>
    <col min="10" max="10" width="0" hidden="1" customWidth="1" outlineLevel="1"/>
    <col min="11" max="11" width="8" hidden="1" customWidth="1" outlineLevel="1"/>
    <col min="12" max="15" width="0" hidden="1" customWidth="1" outlineLevel="1"/>
    <col min="16" max="16" width="9.140625" collapsed="1"/>
  </cols>
  <sheetData>
    <row r="1" spans="1:15" outlineLevel="1" x14ac:dyDescent="0.25">
      <c r="D1" t="s">
        <v>304</v>
      </c>
      <c r="F1" s="114">
        <f>ROUND(1-0.21-0.08-0.08,2)</f>
        <v>0.63</v>
      </c>
    </row>
    <row r="2" spans="1:15" ht="15.75" thickBot="1" x14ac:dyDescent="0.3">
      <c r="A2" s="97"/>
      <c r="B2" s="94" t="s">
        <v>302</v>
      </c>
      <c r="C2" s="94"/>
      <c r="D2" s="94"/>
      <c r="E2" s="94"/>
      <c r="F2" s="94"/>
      <c r="G2" s="94"/>
    </row>
    <row r="3" spans="1:15" ht="15.75" thickTop="1" x14ac:dyDescent="0.25">
      <c r="A3" s="3"/>
      <c r="B3" s="96" t="s">
        <v>301</v>
      </c>
      <c r="C3" s="95"/>
      <c r="D3" s="95"/>
      <c r="E3" s="95"/>
      <c r="F3" s="95"/>
      <c r="G3" s="95"/>
    </row>
    <row r="4" spans="1:15" x14ac:dyDescent="0.25">
      <c r="A4" s="92" t="s">
        <v>0</v>
      </c>
      <c r="B4" s="163" t="s">
        <v>176</v>
      </c>
      <c r="C4" s="163"/>
      <c r="D4" s="163"/>
      <c r="E4" s="4"/>
      <c r="F4" s="4"/>
      <c r="G4" s="4"/>
    </row>
    <row r="5" spans="1:15" ht="30" customHeight="1" x14ac:dyDescent="0.25">
      <c r="A5" s="3"/>
      <c r="B5" s="163"/>
      <c r="C5" s="163"/>
      <c r="D5" s="163"/>
      <c r="E5" s="6"/>
      <c r="F5" s="6"/>
      <c r="G5" s="6"/>
    </row>
    <row r="6" spans="1:15" x14ac:dyDescent="0.25">
      <c r="A6" s="92" t="s">
        <v>1</v>
      </c>
      <c r="B6" s="6" t="str">
        <f>'LT1; UKT, Sporta iela '!B6</f>
        <v>Līvāni, Līvānu novads</v>
      </c>
      <c r="C6" s="93"/>
      <c r="E6" s="134"/>
      <c r="F6" s="14">
        <f>O64</f>
        <v>0</v>
      </c>
      <c r="G6" s="13" t="s">
        <v>140</v>
      </c>
    </row>
    <row r="7" spans="1:15" x14ac:dyDescent="0.25">
      <c r="A7" s="92" t="s">
        <v>2</v>
      </c>
      <c r="B7" s="6" t="str">
        <f>'LT1; UKT, Sporta iela '!B6</f>
        <v>Līvāni, Līvānu novads</v>
      </c>
      <c r="C7" s="7"/>
      <c r="E7" s="5" t="s">
        <v>141</v>
      </c>
      <c r="F7" s="5" t="s">
        <v>141</v>
      </c>
    </row>
    <row r="8" spans="1:15" x14ac:dyDescent="0.25">
      <c r="A8" s="92" t="s">
        <v>3</v>
      </c>
      <c r="B8" s="6" t="str">
        <f>'LT1; UKT, Sporta iela '!B8</f>
        <v>02/2013/02</v>
      </c>
      <c r="C8" s="11"/>
      <c r="D8" s="12"/>
      <c r="E8" s="10"/>
      <c r="F8" s="10"/>
      <c r="G8" s="10"/>
    </row>
    <row r="9" spans="1:15" ht="15.75" thickBot="1" x14ac:dyDescent="0.3">
      <c r="A9" s="6"/>
      <c r="B9" s="7"/>
      <c r="D9" s="7"/>
      <c r="E9" s="15"/>
      <c r="F9" s="15"/>
      <c r="G9" s="7" t="s">
        <v>250</v>
      </c>
    </row>
    <row r="10" spans="1:15" x14ac:dyDescent="0.25">
      <c r="A10" s="153" t="s">
        <v>6</v>
      </c>
      <c r="B10" s="155" t="s">
        <v>7</v>
      </c>
      <c r="C10" s="157" t="s">
        <v>8</v>
      </c>
      <c r="D10" s="157" t="s">
        <v>9</v>
      </c>
      <c r="E10" s="155" t="s">
        <v>10</v>
      </c>
      <c r="F10" s="155"/>
      <c r="G10" s="155"/>
      <c r="H10" s="155"/>
      <c r="I10" s="155"/>
      <c r="J10" s="155"/>
      <c r="K10" s="155" t="s">
        <v>11</v>
      </c>
      <c r="L10" s="155" t="s">
        <v>11</v>
      </c>
      <c r="M10" s="155"/>
      <c r="N10" s="155"/>
      <c r="O10" s="159"/>
    </row>
    <row r="11" spans="1:15" ht="42.75" thickBot="1" x14ac:dyDescent="0.3">
      <c r="A11" s="154"/>
      <c r="B11" s="156"/>
      <c r="C11" s="158"/>
      <c r="D11" s="158"/>
      <c r="E11" s="17" t="s">
        <v>12</v>
      </c>
      <c r="F11" s="17" t="s">
        <v>13</v>
      </c>
      <c r="G11" s="17" t="s">
        <v>14</v>
      </c>
      <c r="H11" s="18" t="s">
        <v>15</v>
      </c>
      <c r="I11" s="17" t="s">
        <v>16</v>
      </c>
      <c r="J11" s="17" t="s">
        <v>17</v>
      </c>
      <c r="K11" s="17" t="s">
        <v>18</v>
      </c>
      <c r="L11" s="17" t="s">
        <v>19</v>
      </c>
      <c r="M11" s="17" t="s">
        <v>20</v>
      </c>
      <c r="N11" s="17" t="s">
        <v>16</v>
      </c>
      <c r="O11" s="19" t="s">
        <v>21</v>
      </c>
    </row>
    <row r="12" spans="1:15" ht="15.75" thickBot="1" x14ac:dyDescent="0.3">
      <c r="A12" s="20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21">
        <v>10</v>
      </c>
      <c r="K12" s="21">
        <v>11</v>
      </c>
      <c r="L12" s="21">
        <v>12</v>
      </c>
      <c r="M12" s="21">
        <v>13</v>
      </c>
      <c r="N12" s="21">
        <v>14</v>
      </c>
      <c r="O12" s="22">
        <v>15</v>
      </c>
    </row>
    <row r="13" spans="1:15" s="23" customFormat="1" ht="15.75" thickBot="1" x14ac:dyDescent="0.3">
      <c r="A13" s="149" t="s">
        <v>726</v>
      </c>
      <c r="B13" s="150" t="s">
        <v>251</v>
      </c>
      <c r="C13" s="150"/>
      <c r="D13" s="151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ht="22.5" x14ac:dyDescent="0.25">
      <c r="A14" s="25" t="s">
        <v>937</v>
      </c>
      <c r="B14" s="136" t="s">
        <v>252</v>
      </c>
      <c r="C14" s="136" t="s">
        <v>253</v>
      </c>
      <c r="D14" s="137">
        <v>0.19</v>
      </c>
      <c r="E14" s="138"/>
      <c r="F14" s="139"/>
      <c r="G14" s="138"/>
      <c r="H14" s="138"/>
      <c r="I14" s="139"/>
      <c r="J14" s="139"/>
      <c r="K14" s="139"/>
      <c r="L14" s="139"/>
      <c r="M14" s="139"/>
      <c r="N14" s="139"/>
      <c r="O14" s="139"/>
    </row>
    <row r="15" spans="1:15" x14ac:dyDescent="0.25">
      <c r="A15" s="25" t="s">
        <v>938</v>
      </c>
      <c r="B15" s="136" t="s">
        <v>256</v>
      </c>
      <c r="C15" s="136" t="s">
        <v>257</v>
      </c>
      <c r="D15" s="137">
        <v>0.03</v>
      </c>
      <c r="E15" s="138"/>
      <c r="F15" s="139"/>
      <c r="G15" s="138"/>
      <c r="H15" s="138"/>
      <c r="I15" s="139"/>
      <c r="J15" s="139"/>
      <c r="K15" s="139"/>
      <c r="L15" s="139"/>
      <c r="M15" s="139"/>
      <c r="N15" s="139"/>
      <c r="O15" s="139"/>
    </row>
    <row r="16" spans="1:15" ht="33.75" x14ac:dyDescent="0.25">
      <c r="A16" s="25" t="s">
        <v>939</v>
      </c>
      <c r="B16" s="136" t="s">
        <v>264</v>
      </c>
      <c r="C16" s="136" t="s">
        <v>265</v>
      </c>
      <c r="D16" s="137">
        <v>1</v>
      </c>
      <c r="E16" s="138"/>
      <c r="F16" s="139"/>
      <c r="G16" s="138"/>
      <c r="H16" s="138"/>
      <c r="I16" s="139"/>
      <c r="J16" s="139"/>
      <c r="K16" s="139"/>
      <c r="L16" s="139"/>
      <c r="M16" s="139"/>
      <c r="N16" s="139"/>
      <c r="O16" s="139"/>
    </row>
    <row r="17" spans="1:15" ht="33.75" x14ac:dyDescent="0.25">
      <c r="A17" s="25" t="s">
        <v>940</v>
      </c>
      <c r="B17" s="136" t="s">
        <v>285</v>
      </c>
      <c r="C17" s="136" t="s">
        <v>265</v>
      </c>
      <c r="D17" s="137">
        <v>1</v>
      </c>
      <c r="E17" s="138"/>
      <c r="F17" s="139"/>
      <c r="G17" s="138"/>
      <c r="H17" s="138"/>
      <c r="I17" s="139"/>
      <c r="J17" s="139"/>
      <c r="K17" s="139"/>
      <c r="L17" s="139"/>
      <c r="M17" s="139"/>
      <c r="N17" s="139"/>
      <c r="O17" s="139"/>
    </row>
    <row r="18" spans="1:15" ht="23.25" thickBot="1" x14ac:dyDescent="0.3">
      <c r="A18" s="25" t="s">
        <v>941</v>
      </c>
      <c r="B18" s="136" t="s">
        <v>286</v>
      </c>
      <c r="C18" s="136" t="s">
        <v>265</v>
      </c>
      <c r="D18" s="137">
        <v>2</v>
      </c>
      <c r="E18" s="138"/>
      <c r="F18" s="139"/>
      <c r="G18" s="138"/>
      <c r="H18" s="138"/>
      <c r="I18" s="139"/>
      <c r="J18" s="139"/>
      <c r="K18" s="139"/>
      <c r="L18" s="139"/>
      <c r="M18" s="139"/>
      <c r="N18" s="139"/>
      <c r="O18" s="139"/>
    </row>
    <row r="19" spans="1:15" s="23" customFormat="1" ht="15.75" thickBot="1" x14ac:dyDescent="0.3">
      <c r="A19" s="149" t="s">
        <v>793</v>
      </c>
      <c r="B19" s="150" t="s">
        <v>251</v>
      </c>
      <c r="C19" s="150"/>
      <c r="D19" s="151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1:15" s="23" customFormat="1" ht="13.5" thickBot="1" x14ac:dyDescent="0.3">
      <c r="A20" s="25"/>
      <c r="B20" s="146" t="s">
        <v>267</v>
      </c>
      <c r="C20" s="147"/>
      <c r="D20" s="148"/>
      <c r="E20" s="24"/>
      <c r="F20" s="24"/>
      <c r="G20" s="24"/>
      <c r="H20" s="24"/>
      <c r="I20" s="24"/>
      <c r="J20" s="24"/>
      <c r="K20" s="24"/>
      <c r="L20" s="24"/>
      <c r="M20" s="24"/>
      <c r="N20" s="24"/>
      <c r="O20" s="24"/>
    </row>
    <row r="21" spans="1:15" ht="15.75" thickBot="1" x14ac:dyDescent="0.3">
      <c r="A21" s="25" t="s">
        <v>942</v>
      </c>
      <c r="B21" s="136" t="s">
        <v>268</v>
      </c>
      <c r="C21" s="136" t="s">
        <v>257</v>
      </c>
      <c r="D21" s="137">
        <v>0.1</v>
      </c>
      <c r="E21" s="138"/>
      <c r="F21" s="139"/>
      <c r="G21" s="138"/>
      <c r="H21" s="138"/>
      <c r="I21" s="139"/>
      <c r="J21" s="139"/>
      <c r="K21" s="139"/>
      <c r="L21" s="139"/>
      <c r="M21" s="139"/>
      <c r="N21" s="139"/>
      <c r="O21" s="139"/>
    </row>
    <row r="22" spans="1:15" s="23" customFormat="1" ht="13.5" thickBot="1" x14ac:dyDescent="0.3">
      <c r="A22" s="25"/>
      <c r="B22" s="146" t="s">
        <v>269</v>
      </c>
      <c r="C22" s="147"/>
      <c r="D22" s="148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</row>
    <row r="23" spans="1:15" ht="15.75" thickBot="1" x14ac:dyDescent="0.3">
      <c r="A23" s="25" t="s">
        <v>943</v>
      </c>
      <c r="B23" s="136" t="s">
        <v>270</v>
      </c>
      <c r="C23" s="136" t="s">
        <v>265</v>
      </c>
      <c r="D23" s="137">
        <v>2</v>
      </c>
      <c r="E23" s="138"/>
      <c r="F23" s="139"/>
      <c r="G23" s="138"/>
      <c r="H23" s="138"/>
      <c r="I23" s="139"/>
      <c r="J23" s="139"/>
      <c r="K23" s="139"/>
      <c r="L23" s="139"/>
      <c r="M23" s="139"/>
      <c r="N23" s="139"/>
      <c r="O23" s="139"/>
    </row>
    <row r="24" spans="1:15" s="23" customFormat="1" ht="15.75" thickBot="1" x14ac:dyDescent="0.3">
      <c r="A24" s="149" t="s">
        <v>794</v>
      </c>
      <c r="B24" s="150" t="s">
        <v>274</v>
      </c>
      <c r="C24" s="150"/>
      <c r="D24" s="151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spans="1:15" ht="34.5" thickBot="1" x14ac:dyDescent="0.3">
      <c r="A25" s="25" t="s">
        <v>944</v>
      </c>
      <c r="B25" s="136" t="s">
        <v>277</v>
      </c>
      <c r="C25" s="136" t="s">
        <v>278</v>
      </c>
      <c r="D25" s="137">
        <v>0.18</v>
      </c>
      <c r="E25" s="138"/>
      <c r="F25" s="139"/>
      <c r="G25" s="138"/>
      <c r="H25" s="138"/>
      <c r="I25" s="139"/>
      <c r="J25" s="139"/>
      <c r="K25" s="139"/>
      <c r="L25" s="139"/>
      <c r="M25" s="139"/>
      <c r="N25" s="139"/>
      <c r="O25" s="139"/>
    </row>
    <row r="26" spans="1:15" s="23" customFormat="1" ht="13.5" thickBot="1" x14ac:dyDescent="0.3">
      <c r="A26" s="25"/>
      <c r="B26" s="146" t="s">
        <v>279</v>
      </c>
      <c r="C26" s="147"/>
      <c r="D26" s="148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15" x14ac:dyDescent="0.25">
      <c r="A27" s="25" t="s">
        <v>945</v>
      </c>
      <c r="B27" s="136" t="s">
        <v>280</v>
      </c>
      <c r="C27" s="136" t="s">
        <v>265</v>
      </c>
      <c r="D27" s="137">
        <v>1</v>
      </c>
      <c r="E27" s="138"/>
      <c r="F27" s="139"/>
      <c r="G27" s="138"/>
      <c r="H27" s="138"/>
      <c r="I27" s="139"/>
      <c r="J27" s="139"/>
      <c r="K27" s="139"/>
      <c r="L27" s="139"/>
      <c r="M27" s="139"/>
      <c r="N27" s="139"/>
      <c r="O27" s="139"/>
    </row>
    <row r="28" spans="1:15" ht="23.25" thickBot="1" x14ac:dyDescent="0.3">
      <c r="A28" s="25" t="s">
        <v>946</v>
      </c>
      <c r="B28" s="136" t="s">
        <v>281</v>
      </c>
      <c r="C28" s="136" t="s">
        <v>265</v>
      </c>
      <c r="D28" s="137">
        <v>3</v>
      </c>
      <c r="E28" s="138"/>
      <c r="F28" s="139"/>
      <c r="G28" s="138"/>
      <c r="H28" s="138"/>
      <c r="I28" s="139"/>
      <c r="J28" s="139"/>
      <c r="K28" s="139"/>
      <c r="L28" s="139"/>
      <c r="M28" s="139"/>
      <c r="N28" s="139"/>
      <c r="O28" s="139"/>
    </row>
    <row r="29" spans="1:15" s="23" customFormat="1" ht="15.75" thickBot="1" x14ac:dyDescent="0.3">
      <c r="A29" s="149" t="s">
        <v>795</v>
      </c>
      <c r="B29" s="150" t="s">
        <v>274</v>
      </c>
      <c r="C29" s="150"/>
      <c r="D29" s="151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 s="23" customFormat="1" ht="13.5" thickBot="1" x14ac:dyDescent="0.3">
      <c r="A30" s="25"/>
      <c r="B30" s="146" t="s">
        <v>282</v>
      </c>
      <c r="C30" s="147"/>
      <c r="D30" s="148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 ht="34.5" thickBot="1" x14ac:dyDescent="0.3">
      <c r="A31" s="25" t="s">
        <v>947</v>
      </c>
      <c r="B31" s="136" t="s">
        <v>283</v>
      </c>
      <c r="C31" s="136" t="s">
        <v>253</v>
      </c>
      <c r="D31" s="137">
        <v>0.18</v>
      </c>
      <c r="E31" s="138"/>
      <c r="F31" s="139"/>
      <c r="G31" s="138"/>
      <c r="H31" s="138"/>
      <c r="I31" s="139"/>
      <c r="J31" s="139"/>
      <c r="K31" s="139"/>
      <c r="L31" s="139"/>
      <c r="M31" s="139"/>
      <c r="N31" s="139"/>
      <c r="O31" s="139"/>
    </row>
    <row r="32" spans="1:15" s="23" customFormat="1" ht="15.75" thickBot="1" x14ac:dyDescent="0.3">
      <c r="A32" s="149" t="s">
        <v>796</v>
      </c>
      <c r="B32" s="150" t="s">
        <v>274</v>
      </c>
      <c r="C32" s="150"/>
      <c r="D32" s="151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 x14ac:dyDescent="0.25">
      <c r="A33" s="25" t="s">
        <v>948</v>
      </c>
      <c r="B33" s="136" t="s">
        <v>788</v>
      </c>
      <c r="C33" s="136" t="s">
        <v>736</v>
      </c>
      <c r="D33" s="140">
        <v>30</v>
      </c>
      <c r="E33" s="138"/>
      <c r="F33" s="139"/>
      <c r="G33" s="138"/>
      <c r="H33" s="138"/>
      <c r="I33" s="139"/>
      <c r="J33" s="139"/>
      <c r="K33" s="139"/>
      <c r="L33" s="139"/>
      <c r="M33" s="139"/>
      <c r="N33" s="139"/>
      <c r="O33" s="139"/>
    </row>
    <row r="34" spans="1:15" x14ac:dyDescent="0.25">
      <c r="A34" s="25" t="s">
        <v>949</v>
      </c>
      <c r="B34" s="136" t="s">
        <v>735</v>
      </c>
      <c r="C34" s="136" t="s">
        <v>736</v>
      </c>
      <c r="D34" s="140">
        <v>190</v>
      </c>
      <c r="E34" s="138"/>
      <c r="F34" s="139"/>
      <c r="G34" s="138"/>
      <c r="H34" s="138"/>
      <c r="I34" s="139"/>
      <c r="J34" s="139"/>
      <c r="K34" s="139"/>
      <c r="L34" s="139"/>
      <c r="M34" s="139"/>
      <c r="N34" s="139"/>
      <c r="O34" s="139"/>
    </row>
    <row r="35" spans="1:15" x14ac:dyDescent="0.25">
      <c r="A35" s="25" t="s">
        <v>950</v>
      </c>
      <c r="B35" s="136" t="s">
        <v>742</v>
      </c>
      <c r="C35" s="136" t="s">
        <v>739</v>
      </c>
      <c r="D35" s="140">
        <v>0.2</v>
      </c>
      <c r="E35" s="138"/>
      <c r="F35" s="139"/>
      <c r="G35" s="138"/>
      <c r="H35" s="138"/>
      <c r="I35" s="139"/>
      <c r="J35" s="139"/>
      <c r="K35" s="139"/>
      <c r="L35" s="139"/>
      <c r="M35" s="139"/>
      <c r="N35" s="139"/>
      <c r="O35" s="139"/>
    </row>
    <row r="36" spans="1:15" x14ac:dyDescent="0.25">
      <c r="A36" s="25" t="s">
        <v>951</v>
      </c>
      <c r="B36" s="136" t="s">
        <v>743</v>
      </c>
      <c r="C36" s="136" t="s">
        <v>739</v>
      </c>
      <c r="D36" s="140">
        <v>0.5</v>
      </c>
      <c r="E36" s="138"/>
      <c r="F36" s="139"/>
      <c r="G36" s="138"/>
      <c r="H36" s="138"/>
      <c r="I36" s="139"/>
      <c r="J36" s="139"/>
      <c r="K36" s="139"/>
      <c r="L36" s="139"/>
      <c r="M36" s="139"/>
      <c r="N36" s="139"/>
      <c r="O36" s="139"/>
    </row>
    <row r="37" spans="1:15" x14ac:dyDescent="0.25">
      <c r="A37" s="25" t="s">
        <v>952</v>
      </c>
      <c r="B37" s="136" t="s">
        <v>789</v>
      </c>
      <c r="C37" s="136" t="s">
        <v>741</v>
      </c>
      <c r="D37" s="140">
        <v>1</v>
      </c>
      <c r="E37" s="138"/>
      <c r="F37" s="139"/>
      <c r="G37" s="138"/>
      <c r="H37" s="138"/>
      <c r="I37" s="139"/>
      <c r="J37" s="139"/>
      <c r="K37" s="139"/>
      <c r="L37" s="139"/>
      <c r="M37" s="139"/>
      <c r="N37" s="139"/>
      <c r="O37" s="139"/>
    </row>
    <row r="38" spans="1:15" x14ac:dyDescent="0.25">
      <c r="A38" s="25" t="s">
        <v>953</v>
      </c>
      <c r="B38" s="136" t="s">
        <v>746</v>
      </c>
      <c r="C38" s="136" t="s">
        <v>741</v>
      </c>
      <c r="D38" s="140">
        <v>1</v>
      </c>
      <c r="E38" s="138"/>
      <c r="F38" s="139"/>
      <c r="G38" s="138"/>
      <c r="H38" s="138"/>
      <c r="I38" s="139"/>
      <c r="J38" s="139"/>
      <c r="K38" s="139"/>
      <c r="L38" s="139"/>
      <c r="M38" s="139"/>
      <c r="N38" s="139"/>
      <c r="O38" s="139"/>
    </row>
    <row r="39" spans="1:15" x14ac:dyDescent="0.25">
      <c r="A39" s="25" t="s">
        <v>954</v>
      </c>
      <c r="B39" s="136" t="s">
        <v>747</v>
      </c>
      <c r="C39" s="136" t="s">
        <v>741</v>
      </c>
      <c r="D39" s="140">
        <v>10</v>
      </c>
      <c r="E39" s="138"/>
      <c r="F39" s="139"/>
      <c r="G39" s="138"/>
      <c r="H39" s="138"/>
      <c r="I39" s="139"/>
      <c r="J39" s="139"/>
      <c r="K39" s="139"/>
      <c r="L39" s="139"/>
      <c r="M39" s="139"/>
      <c r="N39" s="139"/>
      <c r="O39" s="139"/>
    </row>
    <row r="40" spans="1:15" x14ac:dyDescent="0.25">
      <c r="A40" s="25" t="s">
        <v>955</v>
      </c>
      <c r="B40" s="136" t="s">
        <v>748</v>
      </c>
      <c r="C40" s="136" t="s">
        <v>741</v>
      </c>
      <c r="D40" s="140">
        <v>10</v>
      </c>
      <c r="E40" s="138"/>
      <c r="F40" s="139"/>
      <c r="G40" s="138"/>
      <c r="H40" s="138"/>
      <c r="I40" s="139"/>
      <c r="J40" s="139"/>
      <c r="K40" s="139"/>
      <c r="L40" s="139"/>
      <c r="M40" s="139"/>
      <c r="N40" s="139"/>
      <c r="O40" s="139"/>
    </row>
    <row r="41" spans="1:15" x14ac:dyDescent="0.25">
      <c r="A41" s="25" t="s">
        <v>956</v>
      </c>
      <c r="B41" s="136" t="s">
        <v>749</v>
      </c>
      <c r="C41" s="136" t="s">
        <v>741</v>
      </c>
      <c r="D41" s="140">
        <v>1</v>
      </c>
      <c r="E41" s="138"/>
      <c r="F41" s="139"/>
      <c r="G41" s="138"/>
      <c r="H41" s="138"/>
      <c r="I41" s="139"/>
      <c r="J41" s="139"/>
      <c r="K41" s="139"/>
      <c r="L41" s="139"/>
      <c r="M41" s="139"/>
      <c r="N41" s="139"/>
      <c r="O41" s="139"/>
    </row>
    <row r="42" spans="1:15" x14ac:dyDescent="0.25">
      <c r="A42" s="25" t="s">
        <v>957</v>
      </c>
      <c r="B42" s="136" t="s">
        <v>752</v>
      </c>
      <c r="C42" s="136" t="s">
        <v>741</v>
      </c>
      <c r="D42" s="140">
        <v>1</v>
      </c>
      <c r="E42" s="138"/>
      <c r="F42" s="139"/>
      <c r="G42" s="138"/>
      <c r="H42" s="138"/>
      <c r="I42" s="139"/>
      <c r="J42" s="139"/>
      <c r="K42" s="139"/>
      <c r="L42" s="139"/>
      <c r="M42" s="139"/>
      <c r="N42" s="139"/>
      <c r="O42" s="139"/>
    </row>
    <row r="43" spans="1:15" x14ac:dyDescent="0.25">
      <c r="A43" s="25" t="s">
        <v>958</v>
      </c>
      <c r="B43" s="136" t="s">
        <v>753</v>
      </c>
      <c r="C43" s="136" t="s">
        <v>741</v>
      </c>
      <c r="D43" s="140">
        <v>2</v>
      </c>
      <c r="E43" s="138"/>
      <c r="F43" s="139"/>
      <c r="G43" s="138"/>
      <c r="H43" s="138"/>
      <c r="I43" s="139"/>
      <c r="J43" s="139"/>
      <c r="K43" s="139"/>
      <c r="L43" s="139"/>
      <c r="M43" s="139"/>
      <c r="N43" s="139"/>
      <c r="O43" s="139"/>
    </row>
    <row r="44" spans="1:15" x14ac:dyDescent="0.25">
      <c r="A44" s="25" t="s">
        <v>959</v>
      </c>
      <c r="B44" s="136" t="s">
        <v>754</v>
      </c>
      <c r="C44" s="136" t="s">
        <v>741</v>
      </c>
      <c r="D44" s="140">
        <v>2</v>
      </c>
      <c r="E44" s="138"/>
      <c r="F44" s="139"/>
      <c r="G44" s="138"/>
      <c r="H44" s="138"/>
      <c r="I44" s="139"/>
      <c r="J44" s="139"/>
      <c r="K44" s="139"/>
      <c r="L44" s="139"/>
      <c r="M44" s="139"/>
      <c r="N44" s="139"/>
      <c r="O44" s="139"/>
    </row>
    <row r="45" spans="1:15" x14ac:dyDescent="0.25">
      <c r="A45" s="25" t="s">
        <v>960</v>
      </c>
      <c r="B45" s="136" t="s">
        <v>757</v>
      </c>
      <c r="C45" s="136" t="s">
        <v>741</v>
      </c>
      <c r="D45" s="140">
        <v>26</v>
      </c>
      <c r="E45" s="138"/>
      <c r="F45" s="139"/>
      <c r="G45" s="138"/>
      <c r="H45" s="138"/>
      <c r="I45" s="139"/>
      <c r="J45" s="139"/>
      <c r="K45" s="139"/>
      <c r="L45" s="139"/>
      <c r="M45" s="139"/>
      <c r="N45" s="139"/>
      <c r="O45" s="139"/>
    </row>
    <row r="46" spans="1:15" x14ac:dyDescent="0.25">
      <c r="A46" s="25" t="s">
        <v>961</v>
      </c>
      <c r="B46" s="136" t="s">
        <v>759</v>
      </c>
      <c r="C46" s="136" t="s">
        <v>736</v>
      </c>
      <c r="D46" s="140">
        <v>24</v>
      </c>
      <c r="E46" s="138"/>
      <c r="F46" s="139"/>
      <c r="G46" s="138"/>
      <c r="H46" s="138"/>
      <c r="I46" s="139"/>
      <c r="J46" s="139"/>
      <c r="K46" s="139"/>
      <c r="L46" s="139"/>
      <c r="M46" s="139"/>
      <c r="N46" s="139"/>
      <c r="O46" s="139"/>
    </row>
    <row r="47" spans="1:15" x14ac:dyDescent="0.25">
      <c r="A47" s="25" t="s">
        <v>962</v>
      </c>
      <c r="B47" s="136" t="s">
        <v>763</v>
      </c>
      <c r="C47" s="136" t="s">
        <v>741</v>
      </c>
      <c r="D47" s="140">
        <v>1</v>
      </c>
      <c r="E47" s="138"/>
      <c r="F47" s="139"/>
      <c r="G47" s="138"/>
      <c r="H47" s="138"/>
      <c r="I47" s="139"/>
      <c r="J47" s="139"/>
      <c r="K47" s="139"/>
      <c r="L47" s="139"/>
      <c r="M47" s="139"/>
      <c r="N47" s="139"/>
      <c r="O47" s="139"/>
    </row>
    <row r="48" spans="1:15" x14ac:dyDescent="0.25">
      <c r="A48" s="25" t="s">
        <v>963</v>
      </c>
      <c r="B48" s="136" t="s">
        <v>767</v>
      </c>
      <c r="C48" s="136" t="s">
        <v>741</v>
      </c>
      <c r="D48" s="140">
        <v>1</v>
      </c>
      <c r="E48" s="138"/>
      <c r="F48" s="139"/>
      <c r="G48" s="138"/>
      <c r="H48" s="138"/>
      <c r="I48" s="139"/>
      <c r="J48" s="139"/>
      <c r="K48" s="139"/>
      <c r="L48" s="139"/>
      <c r="M48" s="139"/>
      <c r="N48" s="139"/>
      <c r="O48" s="139"/>
    </row>
    <row r="49" spans="1:15" x14ac:dyDescent="0.25">
      <c r="A49" s="25" t="s">
        <v>964</v>
      </c>
      <c r="B49" s="136" t="s">
        <v>768</v>
      </c>
      <c r="C49" s="136" t="s">
        <v>741</v>
      </c>
      <c r="D49" s="140">
        <v>1</v>
      </c>
      <c r="E49" s="138"/>
      <c r="F49" s="139"/>
      <c r="G49" s="138"/>
      <c r="H49" s="138"/>
      <c r="I49" s="139"/>
      <c r="J49" s="139"/>
      <c r="K49" s="139"/>
      <c r="L49" s="139"/>
      <c r="M49" s="139"/>
      <c r="N49" s="139"/>
      <c r="O49" s="139"/>
    </row>
    <row r="50" spans="1:15" x14ac:dyDescent="0.25">
      <c r="A50" s="25" t="s">
        <v>965</v>
      </c>
      <c r="B50" s="136" t="s">
        <v>769</v>
      </c>
      <c r="C50" s="136" t="s">
        <v>741</v>
      </c>
      <c r="D50" s="140">
        <v>1</v>
      </c>
      <c r="E50" s="138"/>
      <c r="F50" s="139"/>
      <c r="G50" s="138"/>
      <c r="H50" s="138"/>
      <c r="I50" s="139"/>
      <c r="J50" s="139"/>
      <c r="K50" s="139"/>
      <c r="L50" s="139"/>
      <c r="M50" s="139"/>
      <c r="N50" s="139"/>
      <c r="O50" s="139"/>
    </row>
    <row r="51" spans="1:15" x14ac:dyDescent="0.25">
      <c r="A51" s="25" t="s">
        <v>966</v>
      </c>
      <c r="B51" s="136" t="s">
        <v>790</v>
      </c>
      <c r="C51" s="136" t="s">
        <v>741</v>
      </c>
      <c r="D51" s="140">
        <v>2</v>
      </c>
      <c r="E51" s="138"/>
      <c r="F51" s="139"/>
      <c r="G51" s="138"/>
      <c r="H51" s="138"/>
      <c r="I51" s="139"/>
      <c r="J51" s="139"/>
      <c r="K51" s="139"/>
      <c r="L51" s="139"/>
      <c r="M51" s="139"/>
      <c r="N51" s="139"/>
      <c r="O51" s="139"/>
    </row>
    <row r="52" spans="1:15" x14ac:dyDescent="0.25">
      <c r="A52" s="25" t="s">
        <v>967</v>
      </c>
      <c r="B52" s="136" t="s">
        <v>791</v>
      </c>
      <c r="C52" s="136" t="s">
        <v>741</v>
      </c>
      <c r="D52" s="140">
        <v>1</v>
      </c>
      <c r="E52" s="138"/>
      <c r="F52" s="139"/>
      <c r="G52" s="138"/>
      <c r="H52" s="138"/>
      <c r="I52" s="139"/>
      <c r="J52" s="139"/>
      <c r="K52" s="139"/>
      <c r="L52" s="139"/>
      <c r="M52" s="139"/>
      <c r="N52" s="139"/>
      <c r="O52" s="139"/>
    </row>
    <row r="53" spans="1:15" x14ac:dyDescent="0.25">
      <c r="A53" s="25" t="s">
        <v>968</v>
      </c>
      <c r="B53" s="136" t="s">
        <v>772</v>
      </c>
      <c r="C53" s="136" t="s">
        <v>773</v>
      </c>
      <c r="D53" s="140">
        <v>3</v>
      </c>
      <c r="E53" s="138"/>
      <c r="F53" s="139"/>
      <c r="G53" s="138"/>
      <c r="H53" s="138"/>
      <c r="I53" s="139"/>
      <c r="J53" s="139"/>
      <c r="K53" s="139"/>
      <c r="L53" s="139"/>
      <c r="M53" s="139"/>
      <c r="N53" s="139"/>
      <c r="O53" s="139"/>
    </row>
    <row r="54" spans="1:15" x14ac:dyDescent="0.25">
      <c r="A54" s="25" t="s">
        <v>969</v>
      </c>
      <c r="B54" s="136" t="s">
        <v>792</v>
      </c>
      <c r="C54" s="136" t="s">
        <v>741</v>
      </c>
      <c r="D54" s="140">
        <v>1</v>
      </c>
      <c r="E54" s="138"/>
      <c r="F54" s="139"/>
      <c r="G54" s="138"/>
      <c r="H54" s="138"/>
      <c r="I54" s="139"/>
      <c r="J54" s="139"/>
      <c r="K54" s="139"/>
      <c r="L54" s="139"/>
      <c r="M54" s="139"/>
      <c r="N54" s="139"/>
      <c r="O54" s="139"/>
    </row>
    <row r="55" spans="1:15" x14ac:dyDescent="0.25">
      <c r="A55" s="25" t="s">
        <v>970</v>
      </c>
      <c r="B55" s="136" t="s">
        <v>778</v>
      </c>
      <c r="C55" s="136" t="s">
        <v>779</v>
      </c>
      <c r="D55" s="140">
        <v>0.4</v>
      </c>
      <c r="E55" s="138"/>
      <c r="F55" s="139"/>
      <c r="G55" s="138"/>
      <c r="H55" s="138"/>
      <c r="I55" s="139"/>
      <c r="J55" s="139"/>
      <c r="K55" s="139"/>
      <c r="L55" s="139"/>
      <c r="M55" s="139"/>
      <c r="N55" s="139"/>
      <c r="O55" s="139"/>
    </row>
    <row r="56" spans="1:15" x14ac:dyDescent="0.25">
      <c r="A56" s="25" t="s">
        <v>971</v>
      </c>
      <c r="B56" s="136" t="s">
        <v>780</v>
      </c>
      <c r="C56" s="136" t="s">
        <v>741</v>
      </c>
      <c r="D56" s="140">
        <v>4</v>
      </c>
      <c r="E56" s="138"/>
      <c r="F56" s="139"/>
      <c r="G56" s="138"/>
      <c r="H56" s="138"/>
      <c r="I56" s="139"/>
      <c r="J56" s="139"/>
      <c r="K56" s="139"/>
      <c r="L56" s="139"/>
      <c r="M56" s="139"/>
      <c r="N56" s="139"/>
      <c r="O56" s="139"/>
    </row>
    <row r="57" spans="1:15" x14ac:dyDescent="0.25">
      <c r="A57" s="25" t="s">
        <v>972</v>
      </c>
      <c r="B57" s="136" t="s">
        <v>782</v>
      </c>
      <c r="C57" s="136" t="s">
        <v>741</v>
      </c>
      <c r="D57" s="140">
        <v>1</v>
      </c>
      <c r="E57" s="138"/>
      <c r="F57" s="139"/>
      <c r="G57" s="138"/>
      <c r="H57" s="138"/>
      <c r="I57" s="139"/>
      <c r="J57" s="139"/>
      <c r="K57" s="139"/>
      <c r="L57" s="139"/>
      <c r="M57" s="139"/>
      <c r="N57" s="139"/>
      <c r="O57" s="139"/>
    </row>
    <row r="58" spans="1:15" x14ac:dyDescent="0.25">
      <c r="A58" s="25" t="s">
        <v>973</v>
      </c>
      <c r="B58" s="136" t="s">
        <v>784</v>
      </c>
      <c r="C58" s="136" t="s">
        <v>741</v>
      </c>
      <c r="D58" s="140">
        <v>3</v>
      </c>
      <c r="E58" s="138"/>
      <c r="F58" s="139"/>
      <c r="G58" s="138"/>
      <c r="H58" s="138"/>
      <c r="I58" s="139"/>
      <c r="J58" s="139"/>
      <c r="K58" s="139"/>
      <c r="L58" s="139"/>
      <c r="M58" s="139"/>
      <c r="N58" s="139"/>
      <c r="O58" s="139"/>
    </row>
    <row r="59" spans="1:15" x14ac:dyDescent="0.25">
      <c r="A59" s="25" t="s">
        <v>974</v>
      </c>
      <c r="B59" s="136" t="s">
        <v>785</v>
      </c>
      <c r="C59" s="136" t="s">
        <v>741</v>
      </c>
      <c r="D59" s="140">
        <v>3</v>
      </c>
      <c r="E59" s="138"/>
      <c r="F59" s="139"/>
      <c r="G59" s="138"/>
      <c r="H59" s="138"/>
      <c r="I59" s="139"/>
      <c r="J59" s="139"/>
      <c r="K59" s="139"/>
      <c r="L59" s="139"/>
      <c r="M59" s="139"/>
      <c r="N59" s="139"/>
      <c r="O59" s="139"/>
    </row>
    <row r="60" spans="1:15" x14ac:dyDescent="0.25">
      <c r="A60" s="25" t="s">
        <v>975</v>
      </c>
      <c r="B60" s="136" t="s">
        <v>786</v>
      </c>
      <c r="C60" s="136" t="s">
        <v>741</v>
      </c>
      <c r="D60" s="140">
        <v>1</v>
      </c>
      <c r="E60" s="138"/>
      <c r="F60" s="139"/>
      <c r="G60" s="138"/>
      <c r="H60" s="138"/>
      <c r="I60" s="139"/>
      <c r="J60" s="139"/>
      <c r="K60" s="139"/>
      <c r="L60" s="139"/>
      <c r="M60" s="139"/>
      <c r="N60" s="139"/>
      <c r="O60" s="139"/>
    </row>
    <row r="61" spans="1:15" ht="15.75" thickBot="1" x14ac:dyDescent="0.3">
      <c r="A61" s="64"/>
      <c r="B61" s="65"/>
      <c r="C61" s="66"/>
      <c r="D61" s="67"/>
      <c r="E61" s="68"/>
      <c r="F61" s="68"/>
      <c r="G61" s="68"/>
      <c r="H61" s="68"/>
      <c r="I61" s="68"/>
      <c r="J61" s="68"/>
      <c r="K61" s="68"/>
      <c r="L61" s="68"/>
      <c r="M61" s="68"/>
      <c r="N61" s="68"/>
      <c r="O61" s="68"/>
    </row>
    <row r="62" spans="1:15" ht="15.75" thickTop="1" x14ac:dyDescent="0.25">
      <c r="A62" s="69"/>
      <c r="B62" s="70" t="s">
        <v>126</v>
      </c>
      <c r="C62" s="71"/>
      <c r="D62" s="72"/>
      <c r="E62" s="73"/>
      <c r="F62" s="73"/>
      <c r="G62" s="73"/>
      <c r="H62" s="73"/>
      <c r="I62" s="73"/>
      <c r="J62" s="73"/>
      <c r="K62" s="74">
        <f>SUM(K13:K61)</f>
        <v>0</v>
      </c>
      <c r="L62" s="74">
        <f>SUM(L13:L61)</f>
        <v>0</v>
      </c>
      <c r="M62" s="74">
        <f>SUM(M13:M61)</f>
        <v>0</v>
      </c>
      <c r="N62" s="74">
        <f>SUM(N13:N61)</f>
        <v>0</v>
      </c>
      <c r="O62" s="74">
        <f>SUM(O14:O61)</f>
        <v>0</v>
      </c>
    </row>
    <row r="63" spans="1:15" ht="26.25" x14ac:dyDescent="0.25">
      <c r="B63" s="76" t="s">
        <v>127</v>
      </c>
      <c r="C63" s="77">
        <v>0</v>
      </c>
      <c r="D63" s="78"/>
      <c r="E63" s="79"/>
      <c r="F63" s="79"/>
      <c r="G63" s="79"/>
      <c r="H63" s="79"/>
      <c r="I63" s="79"/>
      <c r="J63" s="79"/>
      <c r="K63" s="79"/>
      <c r="L63" s="79"/>
      <c r="M63" s="80">
        <f>M62*C63</f>
        <v>0</v>
      </c>
      <c r="N63" s="79"/>
      <c r="O63" s="134">
        <f>M63</f>
        <v>0</v>
      </c>
    </row>
    <row r="64" spans="1:15" x14ac:dyDescent="0.25">
      <c r="A64" s="69"/>
      <c r="B64" s="81" t="s">
        <v>126</v>
      </c>
      <c r="C64" s="82"/>
      <c r="D64" s="83"/>
      <c r="E64" s="84"/>
      <c r="F64" s="84"/>
      <c r="G64" s="84"/>
      <c r="H64" s="84"/>
      <c r="I64" s="84"/>
      <c r="J64" s="84"/>
      <c r="K64" s="30">
        <f>SUM(K62:K63)</f>
        <v>0</v>
      </c>
      <c r="L64" s="30">
        <f>SUM(L62:L63)</f>
        <v>0</v>
      </c>
      <c r="M64" s="30">
        <f>SUM(M62:M63)</f>
        <v>0</v>
      </c>
      <c r="N64" s="30">
        <f>SUM(N62:N63)</f>
        <v>0</v>
      </c>
      <c r="O64" s="30">
        <f>SUM(O62:O63)</f>
        <v>0</v>
      </c>
    </row>
    <row r="66" spans="1:2" x14ac:dyDescent="0.25">
      <c r="A66" t="s">
        <v>787</v>
      </c>
      <c r="B66" s="141" t="s">
        <v>250</v>
      </c>
    </row>
  </sheetData>
  <mergeCells count="16">
    <mergeCell ref="B26:D26"/>
    <mergeCell ref="A29:D29"/>
    <mergeCell ref="B30:D30"/>
    <mergeCell ref="A32:D32"/>
    <mergeCell ref="B22:D22"/>
    <mergeCell ref="A24:D24"/>
    <mergeCell ref="A19:D19"/>
    <mergeCell ref="B20:D20"/>
    <mergeCell ref="E10:J10"/>
    <mergeCell ref="K10:O10"/>
    <mergeCell ref="A13:D13"/>
    <mergeCell ref="B4:D5"/>
    <mergeCell ref="A10:A11"/>
    <mergeCell ref="B10:B11"/>
    <mergeCell ref="C10:C11"/>
    <mergeCell ref="D10:D11"/>
  </mergeCells>
  <dataValidations disablePrompts="1" count="1">
    <dataValidation type="list" allowBlank="1" showInputMessage="1" showErrorMessage="1" sqref="C31 C33:C60 C27:C28 C25 C14:C18 C21 C23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&amp;A</oddHeader>
    <oddFooter>&amp;CLapa &amp;P no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57"/>
  <sheetViews>
    <sheetView showZeros="0" view="pageBreakPreview" topLeftCell="A34" zoomScaleNormal="100" zoomScaleSheetLayoutView="100" workbookViewId="0">
      <selection activeCell="D9" sqref="D9"/>
    </sheetView>
  </sheetViews>
  <sheetFormatPr defaultRowHeight="15" outlineLevelRow="1" outlineLevelCol="2" x14ac:dyDescent="0.25"/>
  <cols>
    <col min="1" max="1" width="16.7109375" customWidth="1"/>
    <col min="2" max="2" width="47" customWidth="1"/>
    <col min="3" max="3" width="7.85546875" customWidth="1"/>
    <col min="4" max="4" width="8.85546875" customWidth="1"/>
    <col min="5" max="5" width="8.28515625" hidden="1" customWidth="1" outlineLevel="2"/>
    <col min="6" max="6" width="10" hidden="1" customWidth="1" outlineLevel="1"/>
    <col min="7" max="7" width="8.7109375" hidden="1" customWidth="1" outlineLevel="1"/>
    <col min="8" max="8" width="8.42578125" hidden="1" customWidth="1" outlineLevel="1"/>
    <col min="9" max="9" width="7.7109375" hidden="1" customWidth="1" outlineLevel="1"/>
    <col min="10" max="10" width="8.140625" hidden="1" customWidth="1" outlineLevel="1"/>
    <col min="11" max="11" width="8.5703125" hidden="1" customWidth="1" outlineLevel="1"/>
    <col min="12" max="12" width="9.7109375" hidden="1" customWidth="1" outlineLevel="1"/>
    <col min="13" max="15" width="0" hidden="1" customWidth="1" outlineLevel="1"/>
    <col min="16" max="16" width="9.140625" collapsed="1"/>
  </cols>
  <sheetData>
    <row r="1" spans="1:15" outlineLevel="1" x14ac:dyDescent="0.25">
      <c r="F1" s="114"/>
    </row>
    <row r="2" spans="1:15" ht="15.75" thickBot="1" x14ac:dyDescent="0.3">
      <c r="A2" s="97"/>
      <c r="B2" s="94" t="s">
        <v>688</v>
      </c>
      <c r="C2" s="94"/>
      <c r="D2" s="94"/>
      <c r="E2" s="94"/>
      <c r="F2" s="94"/>
      <c r="G2" s="94"/>
    </row>
    <row r="3" spans="1:15" ht="15.75" thickTop="1" x14ac:dyDescent="0.25">
      <c r="A3" s="3"/>
      <c r="B3" s="96" t="s">
        <v>689</v>
      </c>
      <c r="C3" s="95"/>
      <c r="D3" s="95"/>
      <c r="E3" s="95"/>
      <c r="F3" s="95"/>
      <c r="G3" s="95"/>
    </row>
    <row r="4" spans="1:15" x14ac:dyDescent="0.25">
      <c r="A4" s="92" t="s">
        <v>0</v>
      </c>
      <c r="B4" s="163" t="s">
        <v>176</v>
      </c>
      <c r="C4" s="163"/>
      <c r="D4" s="163"/>
      <c r="E4" s="4"/>
      <c r="F4" s="4"/>
      <c r="G4" s="4"/>
    </row>
    <row r="5" spans="1:15" ht="30.75" customHeight="1" x14ac:dyDescent="0.25">
      <c r="A5" s="3"/>
      <c r="B5" s="163"/>
      <c r="C5" s="163"/>
      <c r="D5" s="163"/>
      <c r="E5" s="6"/>
      <c r="F5" s="6"/>
      <c r="G5" s="6"/>
    </row>
    <row r="6" spans="1:15" x14ac:dyDescent="0.25">
      <c r="A6" s="92" t="s">
        <v>1</v>
      </c>
      <c r="B6" s="6" t="str">
        <f>'LT1; UKT, Sporta iela '!B6</f>
        <v>Līvāni, Līvānu novads</v>
      </c>
      <c r="C6" s="93"/>
      <c r="F6" s="14">
        <f>O55</f>
        <v>0</v>
      </c>
      <c r="G6" s="13" t="s">
        <v>140</v>
      </c>
    </row>
    <row r="7" spans="1:15" x14ac:dyDescent="0.25">
      <c r="A7" s="92" t="s">
        <v>2</v>
      </c>
      <c r="B7" s="6" t="str">
        <f>'LT1; UKT, Sporta iela '!B6</f>
        <v>Līvāni, Līvānu novads</v>
      </c>
      <c r="C7" s="7"/>
      <c r="F7" s="5"/>
    </row>
    <row r="8" spans="1:15" x14ac:dyDescent="0.25">
      <c r="A8" s="92" t="s">
        <v>3</v>
      </c>
      <c r="B8" s="6" t="str">
        <f>'LT1; UKT, Sporta iela '!B8</f>
        <v>02/2013/02</v>
      </c>
      <c r="C8" s="11"/>
      <c r="D8" s="12"/>
      <c r="E8" s="10"/>
      <c r="F8" s="10"/>
      <c r="G8" s="10"/>
    </row>
    <row r="9" spans="1:15" ht="15.75" thickBot="1" x14ac:dyDescent="0.3">
      <c r="A9" s="6"/>
      <c r="B9" s="7"/>
      <c r="D9" s="7"/>
      <c r="E9" s="15"/>
      <c r="F9" s="15"/>
      <c r="G9" s="7" t="s">
        <v>250</v>
      </c>
    </row>
    <row r="10" spans="1:15" x14ac:dyDescent="0.25">
      <c r="A10" s="153" t="s">
        <v>6</v>
      </c>
      <c r="B10" s="155" t="s">
        <v>7</v>
      </c>
      <c r="C10" s="157" t="s">
        <v>8</v>
      </c>
      <c r="D10" s="157" t="s">
        <v>9</v>
      </c>
      <c r="E10" s="155" t="s">
        <v>10</v>
      </c>
      <c r="F10" s="155"/>
      <c r="G10" s="155"/>
      <c r="H10" s="155"/>
      <c r="I10" s="155"/>
      <c r="J10" s="155"/>
      <c r="K10" s="155" t="s">
        <v>11</v>
      </c>
      <c r="L10" s="155" t="s">
        <v>11</v>
      </c>
      <c r="M10" s="155"/>
      <c r="N10" s="155"/>
      <c r="O10" s="159"/>
    </row>
    <row r="11" spans="1:15" ht="57" thickBot="1" x14ac:dyDescent="0.3">
      <c r="A11" s="154"/>
      <c r="B11" s="156"/>
      <c r="C11" s="158"/>
      <c r="D11" s="158"/>
      <c r="E11" s="17" t="s">
        <v>12</v>
      </c>
      <c r="F11" s="17" t="s">
        <v>13</v>
      </c>
      <c r="G11" s="17" t="s">
        <v>14</v>
      </c>
      <c r="H11" s="18" t="s">
        <v>15</v>
      </c>
      <c r="I11" s="17" t="s">
        <v>16</v>
      </c>
      <c r="J11" s="17" t="s">
        <v>17</v>
      </c>
      <c r="K11" s="17" t="s">
        <v>18</v>
      </c>
      <c r="L11" s="17" t="s">
        <v>19</v>
      </c>
      <c r="M11" s="17" t="s">
        <v>20</v>
      </c>
      <c r="N11" s="17" t="s">
        <v>16</v>
      </c>
      <c r="O11" s="19" t="s">
        <v>21</v>
      </c>
    </row>
    <row r="12" spans="1:15" ht="15.75" thickBot="1" x14ac:dyDescent="0.3">
      <c r="A12" s="20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21">
        <v>10</v>
      </c>
      <c r="K12" s="21">
        <v>11</v>
      </c>
      <c r="L12" s="21">
        <v>12</v>
      </c>
      <c r="M12" s="21">
        <v>13</v>
      </c>
      <c r="N12" s="21">
        <v>14</v>
      </c>
      <c r="O12" s="22">
        <v>15</v>
      </c>
    </row>
    <row r="13" spans="1:15" s="23" customFormat="1" ht="15.75" thickBot="1" x14ac:dyDescent="0.3">
      <c r="A13" s="149" t="s">
        <v>726</v>
      </c>
      <c r="B13" s="150" t="s">
        <v>251</v>
      </c>
      <c r="C13" s="150"/>
      <c r="D13" s="151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ht="23.25" thickBot="1" x14ac:dyDescent="0.3">
      <c r="A14" s="25" t="s">
        <v>976</v>
      </c>
      <c r="B14" s="136" t="s">
        <v>252</v>
      </c>
      <c r="C14" s="136" t="s">
        <v>253</v>
      </c>
      <c r="D14" s="137">
        <v>0.23</v>
      </c>
      <c r="E14" s="138"/>
      <c r="F14" s="139"/>
      <c r="G14" s="138"/>
      <c r="H14" s="138"/>
      <c r="I14" s="139"/>
      <c r="J14" s="139"/>
      <c r="K14" s="139"/>
      <c r="L14" s="139"/>
      <c r="M14" s="139"/>
      <c r="N14" s="139"/>
      <c r="O14" s="139"/>
    </row>
    <row r="15" spans="1:15" s="23" customFormat="1" ht="15.75" thickBot="1" x14ac:dyDescent="0.3">
      <c r="A15" s="149" t="s">
        <v>727</v>
      </c>
      <c r="B15" s="150" t="s">
        <v>251</v>
      </c>
      <c r="C15" s="150"/>
      <c r="D15" s="151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</row>
    <row r="16" spans="1:15" s="23" customFormat="1" ht="13.5" thickBot="1" x14ac:dyDescent="0.3">
      <c r="A16" s="25"/>
      <c r="B16" s="146" t="s">
        <v>258</v>
      </c>
      <c r="C16" s="147"/>
      <c r="D16" s="148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</row>
    <row r="17" spans="1:15" ht="23.25" thickBot="1" x14ac:dyDescent="0.3">
      <c r="A17" s="25" t="s">
        <v>977</v>
      </c>
      <c r="B17" s="136" t="s">
        <v>303</v>
      </c>
      <c r="C17" s="136" t="s">
        <v>260</v>
      </c>
      <c r="D17" s="137">
        <v>1</v>
      </c>
      <c r="E17" s="138"/>
      <c r="F17" s="139"/>
      <c r="G17" s="138"/>
      <c r="H17" s="138"/>
      <c r="I17" s="139"/>
      <c r="J17" s="139"/>
      <c r="K17" s="139"/>
      <c r="L17" s="139"/>
      <c r="M17" s="139"/>
      <c r="N17" s="139"/>
      <c r="O17" s="139"/>
    </row>
    <row r="18" spans="1:15" s="23" customFormat="1" ht="15.75" thickBot="1" x14ac:dyDescent="0.3">
      <c r="A18" s="149" t="s">
        <v>728</v>
      </c>
      <c r="B18" s="150" t="s">
        <v>251</v>
      </c>
      <c r="C18" s="150"/>
      <c r="D18" s="151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</row>
    <row r="19" spans="1:15" s="23" customFormat="1" ht="13.5" thickBot="1" x14ac:dyDescent="0.3">
      <c r="A19" s="25"/>
      <c r="B19" s="146" t="s">
        <v>262</v>
      </c>
      <c r="C19" s="147"/>
      <c r="D19" s="148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1:15" ht="33.75" x14ac:dyDescent="0.25">
      <c r="A20" s="25" t="s">
        <v>978</v>
      </c>
      <c r="B20" s="136" t="s">
        <v>263</v>
      </c>
      <c r="C20" s="136" t="s">
        <v>260</v>
      </c>
      <c r="D20" s="137">
        <v>1</v>
      </c>
      <c r="E20" s="138"/>
      <c r="F20" s="139"/>
      <c r="G20" s="138"/>
      <c r="H20" s="138"/>
      <c r="I20" s="139"/>
      <c r="J20" s="139"/>
      <c r="K20" s="139"/>
      <c r="L20" s="139"/>
      <c r="M20" s="139"/>
      <c r="N20" s="139"/>
      <c r="O20" s="139"/>
    </row>
    <row r="21" spans="1:15" ht="45.75" thickBot="1" x14ac:dyDescent="0.3">
      <c r="A21" s="25" t="s">
        <v>979</v>
      </c>
      <c r="B21" s="136" t="s">
        <v>289</v>
      </c>
      <c r="C21" s="136" t="s">
        <v>276</v>
      </c>
      <c r="D21" s="137">
        <v>0.3</v>
      </c>
      <c r="E21" s="138"/>
      <c r="F21" s="139"/>
      <c r="G21" s="138"/>
      <c r="H21" s="138"/>
      <c r="I21" s="139"/>
      <c r="J21" s="139"/>
      <c r="K21" s="139"/>
      <c r="L21" s="139"/>
      <c r="M21" s="139"/>
      <c r="N21" s="139"/>
      <c r="O21" s="139"/>
    </row>
    <row r="22" spans="1:15" s="23" customFormat="1" ht="15.75" thickBot="1" x14ac:dyDescent="0.3">
      <c r="A22" s="149" t="s">
        <v>810</v>
      </c>
      <c r="B22" s="150" t="s">
        <v>251</v>
      </c>
      <c r="C22" s="150"/>
      <c r="D22" s="151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</row>
    <row r="23" spans="1:15" s="23" customFormat="1" ht="13.5" thickBot="1" x14ac:dyDescent="0.3">
      <c r="A23" s="25"/>
      <c r="B23" s="146" t="s">
        <v>274</v>
      </c>
      <c r="C23" s="147"/>
      <c r="D23" s="148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spans="1:15" ht="23.25" thickBot="1" x14ac:dyDescent="0.3">
      <c r="A24" s="25" t="s">
        <v>980</v>
      </c>
      <c r="B24" s="136" t="s">
        <v>275</v>
      </c>
      <c r="C24" s="136" t="s">
        <v>276</v>
      </c>
      <c r="D24" s="137">
        <v>0.03</v>
      </c>
      <c r="E24" s="138"/>
      <c r="F24" s="139"/>
      <c r="G24" s="138"/>
      <c r="H24" s="138"/>
      <c r="I24" s="139"/>
      <c r="J24" s="139"/>
      <c r="K24" s="139"/>
      <c r="L24" s="139"/>
      <c r="M24" s="139"/>
      <c r="N24" s="139"/>
      <c r="O24" s="139"/>
    </row>
    <row r="25" spans="1:15" s="23" customFormat="1" ht="15.75" thickBot="1" x14ac:dyDescent="0.3">
      <c r="A25" s="149" t="s">
        <v>811</v>
      </c>
      <c r="B25" s="150" t="s">
        <v>274</v>
      </c>
      <c r="C25" s="150"/>
      <c r="D25" s="151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spans="1:15" s="23" customFormat="1" ht="13.5" thickBot="1" x14ac:dyDescent="0.3">
      <c r="A26" s="25"/>
      <c r="B26" s="146" t="s">
        <v>279</v>
      </c>
      <c r="C26" s="147"/>
      <c r="D26" s="148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15" ht="33.75" x14ac:dyDescent="0.25">
      <c r="A27" s="25" t="s">
        <v>981</v>
      </c>
      <c r="B27" s="136" t="s">
        <v>277</v>
      </c>
      <c r="C27" s="136" t="s">
        <v>278</v>
      </c>
      <c r="D27" s="137">
        <v>0.19850000000000001</v>
      </c>
      <c r="E27" s="138"/>
      <c r="F27" s="139"/>
      <c r="G27" s="138"/>
      <c r="H27" s="138"/>
      <c r="I27" s="139"/>
      <c r="J27" s="139"/>
      <c r="K27" s="139"/>
      <c r="L27" s="139"/>
      <c r="M27" s="139"/>
      <c r="N27" s="139"/>
      <c r="O27" s="139"/>
    </row>
    <row r="28" spans="1:15" ht="15.75" thickBot="1" x14ac:dyDescent="0.3">
      <c r="A28" s="25" t="s">
        <v>982</v>
      </c>
      <c r="B28" s="136" t="s">
        <v>280</v>
      </c>
      <c r="C28" s="136" t="s">
        <v>265</v>
      </c>
      <c r="D28" s="137">
        <v>3</v>
      </c>
      <c r="E28" s="138"/>
      <c r="F28" s="139"/>
      <c r="G28" s="138"/>
      <c r="H28" s="138"/>
      <c r="I28" s="139"/>
      <c r="J28" s="139"/>
      <c r="K28" s="139"/>
      <c r="L28" s="139"/>
      <c r="M28" s="139"/>
      <c r="N28" s="139"/>
      <c r="O28" s="139"/>
    </row>
    <row r="29" spans="1:15" s="23" customFormat="1" ht="15.75" thickBot="1" x14ac:dyDescent="0.3">
      <c r="A29" s="149" t="s">
        <v>812</v>
      </c>
      <c r="B29" s="150" t="s">
        <v>274</v>
      </c>
      <c r="C29" s="150"/>
      <c r="D29" s="151"/>
      <c r="E29" s="24"/>
      <c r="F29" s="24"/>
      <c r="G29" s="24"/>
      <c r="H29" s="24"/>
      <c r="I29" s="24"/>
      <c r="J29" s="24"/>
      <c r="K29" s="24"/>
      <c r="L29" s="24"/>
      <c r="M29" s="24"/>
      <c r="N29" s="24"/>
      <c r="O29" s="24"/>
    </row>
    <row r="30" spans="1:15" s="23" customFormat="1" ht="13.5" thickBot="1" x14ac:dyDescent="0.3">
      <c r="A30" s="25"/>
      <c r="B30" s="146" t="s">
        <v>282</v>
      </c>
      <c r="C30" s="147"/>
      <c r="D30" s="148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 ht="23.25" thickBot="1" x14ac:dyDescent="0.3">
      <c r="A31" s="25" t="s">
        <v>983</v>
      </c>
      <c r="B31" s="136" t="s">
        <v>283</v>
      </c>
      <c r="C31" s="136" t="s">
        <v>253</v>
      </c>
      <c r="D31" s="137">
        <v>0.19850000000000001</v>
      </c>
      <c r="E31" s="138"/>
      <c r="F31" s="139"/>
      <c r="G31" s="138"/>
      <c r="H31" s="138"/>
      <c r="I31" s="139"/>
      <c r="J31" s="139"/>
      <c r="K31" s="139"/>
      <c r="L31" s="139"/>
      <c r="M31" s="139"/>
      <c r="N31" s="139"/>
      <c r="O31" s="139"/>
    </row>
    <row r="32" spans="1:15" s="23" customFormat="1" ht="15.75" thickBot="1" x14ac:dyDescent="0.3">
      <c r="A32" s="149" t="s">
        <v>813</v>
      </c>
      <c r="B32" s="150" t="s">
        <v>274</v>
      </c>
      <c r="C32" s="150"/>
      <c r="D32" s="151"/>
      <c r="E32" s="24"/>
      <c r="F32" s="24"/>
      <c r="G32" s="24"/>
      <c r="H32" s="24"/>
      <c r="I32" s="24"/>
      <c r="J32" s="24"/>
      <c r="K32" s="24"/>
      <c r="L32" s="24"/>
      <c r="M32" s="24"/>
      <c r="N32" s="24"/>
      <c r="O32" s="24"/>
    </row>
    <row r="33" spans="1:15" x14ac:dyDescent="0.25">
      <c r="A33" s="25" t="s">
        <v>984</v>
      </c>
      <c r="B33" s="136" t="s">
        <v>797</v>
      </c>
      <c r="C33" s="136" t="s">
        <v>736</v>
      </c>
      <c r="D33" s="136">
        <v>230</v>
      </c>
      <c r="E33" s="138"/>
      <c r="F33" s="139"/>
      <c r="G33" s="138"/>
      <c r="H33" s="138"/>
      <c r="I33" s="139"/>
      <c r="J33" s="139"/>
      <c r="K33" s="139"/>
      <c r="L33" s="139"/>
      <c r="M33" s="139"/>
      <c r="N33" s="139"/>
      <c r="O33" s="139"/>
    </row>
    <row r="34" spans="1:15" x14ac:dyDescent="0.25">
      <c r="A34" s="25" t="s">
        <v>985</v>
      </c>
      <c r="B34" s="136" t="s">
        <v>740</v>
      </c>
      <c r="C34" s="136" t="s">
        <v>741</v>
      </c>
      <c r="D34" s="136">
        <v>1</v>
      </c>
      <c r="E34" s="138"/>
      <c r="F34" s="139"/>
      <c r="G34" s="138"/>
      <c r="H34" s="138"/>
      <c r="I34" s="139"/>
      <c r="J34" s="139"/>
      <c r="K34" s="139"/>
      <c r="L34" s="139"/>
      <c r="M34" s="139"/>
      <c r="N34" s="139"/>
      <c r="O34" s="139"/>
    </row>
    <row r="35" spans="1:15" x14ac:dyDescent="0.25">
      <c r="A35" s="25" t="s">
        <v>986</v>
      </c>
      <c r="B35" s="136" t="s">
        <v>742</v>
      </c>
      <c r="C35" s="136" t="s">
        <v>739</v>
      </c>
      <c r="D35" s="136">
        <v>1</v>
      </c>
      <c r="E35" s="138"/>
      <c r="F35" s="139"/>
      <c r="G35" s="138"/>
      <c r="H35" s="138"/>
      <c r="I35" s="139"/>
      <c r="J35" s="139"/>
      <c r="K35" s="139"/>
      <c r="L35" s="139"/>
      <c r="M35" s="139"/>
      <c r="N35" s="139"/>
      <c r="O35" s="139"/>
    </row>
    <row r="36" spans="1:15" x14ac:dyDescent="0.25">
      <c r="A36" s="25" t="s">
        <v>987</v>
      </c>
      <c r="B36" s="136" t="s">
        <v>743</v>
      </c>
      <c r="C36" s="136" t="s">
        <v>739</v>
      </c>
      <c r="D36" s="136">
        <v>0.5</v>
      </c>
      <c r="E36" s="138"/>
      <c r="F36" s="139"/>
      <c r="G36" s="138"/>
      <c r="H36" s="138"/>
      <c r="I36" s="139"/>
      <c r="J36" s="139"/>
      <c r="K36" s="139"/>
      <c r="L36" s="139"/>
      <c r="M36" s="139"/>
      <c r="N36" s="139"/>
      <c r="O36" s="139"/>
    </row>
    <row r="37" spans="1:15" x14ac:dyDescent="0.25">
      <c r="A37" s="25" t="s">
        <v>988</v>
      </c>
      <c r="B37" s="136" t="s">
        <v>799</v>
      </c>
      <c r="C37" s="136" t="s">
        <v>741</v>
      </c>
      <c r="D37" s="136">
        <v>3</v>
      </c>
      <c r="E37" s="138"/>
      <c r="F37" s="139"/>
      <c r="G37" s="138"/>
      <c r="H37" s="138"/>
      <c r="I37" s="139"/>
      <c r="J37" s="139"/>
      <c r="K37" s="139"/>
      <c r="L37" s="139"/>
      <c r="M37" s="139"/>
      <c r="N37" s="139"/>
      <c r="O37" s="139"/>
    </row>
    <row r="38" spans="1:15" x14ac:dyDescent="0.25">
      <c r="A38" s="25" t="s">
        <v>989</v>
      </c>
      <c r="B38" s="136" t="s">
        <v>800</v>
      </c>
      <c r="C38" s="136" t="s">
        <v>741</v>
      </c>
      <c r="D38" s="136">
        <v>3</v>
      </c>
      <c r="E38" s="138"/>
      <c r="F38" s="139"/>
      <c r="G38" s="138"/>
      <c r="H38" s="138"/>
      <c r="I38" s="139"/>
      <c r="J38" s="139"/>
      <c r="K38" s="139"/>
      <c r="L38" s="139"/>
      <c r="M38" s="139"/>
      <c r="N38" s="139"/>
      <c r="O38" s="139"/>
    </row>
    <row r="39" spans="1:15" x14ac:dyDescent="0.25">
      <c r="A39" s="25" t="s">
        <v>990</v>
      </c>
      <c r="B39" s="136" t="s">
        <v>745</v>
      </c>
      <c r="C39" s="136" t="s">
        <v>741</v>
      </c>
      <c r="D39" s="136">
        <v>5</v>
      </c>
      <c r="E39" s="138"/>
      <c r="F39" s="139"/>
      <c r="G39" s="138"/>
      <c r="H39" s="138"/>
      <c r="I39" s="139"/>
      <c r="J39" s="139"/>
      <c r="K39" s="139"/>
      <c r="L39" s="139"/>
      <c r="M39" s="139"/>
      <c r="N39" s="139"/>
      <c r="O39" s="139"/>
    </row>
    <row r="40" spans="1:15" x14ac:dyDescent="0.25">
      <c r="A40" s="25" t="s">
        <v>991</v>
      </c>
      <c r="B40" s="136" t="s">
        <v>755</v>
      </c>
      <c r="C40" s="136" t="s">
        <v>741</v>
      </c>
      <c r="D40" s="136">
        <v>5</v>
      </c>
      <c r="E40" s="138"/>
      <c r="F40" s="139"/>
      <c r="G40" s="138"/>
      <c r="H40" s="138"/>
      <c r="I40" s="139"/>
      <c r="J40" s="139"/>
      <c r="K40" s="139"/>
      <c r="L40" s="139"/>
      <c r="M40" s="139"/>
      <c r="N40" s="139"/>
      <c r="O40" s="139"/>
    </row>
    <row r="41" spans="1:15" x14ac:dyDescent="0.25">
      <c r="A41" s="25" t="s">
        <v>992</v>
      </c>
      <c r="B41" s="136" t="s">
        <v>757</v>
      </c>
      <c r="C41" s="136" t="s">
        <v>741</v>
      </c>
      <c r="D41" s="136">
        <v>30</v>
      </c>
      <c r="E41" s="138"/>
      <c r="F41" s="139"/>
      <c r="G41" s="138"/>
      <c r="H41" s="138"/>
      <c r="I41" s="139"/>
      <c r="J41" s="139"/>
      <c r="K41" s="139"/>
      <c r="L41" s="139"/>
      <c r="M41" s="139"/>
      <c r="N41" s="139"/>
      <c r="O41" s="139"/>
    </row>
    <row r="42" spans="1:15" x14ac:dyDescent="0.25">
      <c r="A42" s="25" t="s">
        <v>993</v>
      </c>
      <c r="B42" s="136" t="s">
        <v>759</v>
      </c>
      <c r="C42" s="136" t="s">
        <v>736</v>
      </c>
      <c r="D42" s="136">
        <v>23</v>
      </c>
      <c r="E42" s="138"/>
      <c r="F42" s="139"/>
      <c r="G42" s="138"/>
      <c r="H42" s="138"/>
      <c r="I42" s="139"/>
      <c r="J42" s="139"/>
      <c r="K42" s="139"/>
      <c r="L42" s="139"/>
      <c r="M42" s="139"/>
      <c r="N42" s="139"/>
      <c r="O42" s="139"/>
    </row>
    <row r="43" spans="1:15" x14ac:dyDescent="0.25">
      <c r="A43" s="25" t="s">
        <v>994</v>
      </c>
      <c r="B43" s="136" t="s">
        <v>763</v>
      </c>
      <c r="C43" s="136" t="s">
        <v>741</v>
      </c>
      <c r="D43" s="136">
        <v>1</v>
      </c>
      <c r="E43" s="138"/>
      <c r="F43" s="139"/>
      <c r="G43" s="138"/>
      <c r="H43" s="138"/>
      <c r="I43" s="139"/>
      <c r="J43" s="139"/>
      <c r="K43" s="139"/>
      <c r="L43" s="139"/>
      <c r="M43" s="139"/>
      <c r="N43" s="139"/>
      <c r="O43" s="139"/>
    </row>
    <row r="44" spans="1:15" x14ac:dyDescent="0.25">
      <c r="A44" s="25" t="s">
        <v>995</v>
      </c>
      <c r="B44" s="136" t="s">
        <v>767</v>
      </c>
      <c r="C44" s="136" t="s">
        <v>741</v>
      </c>
      <c r="D44" s="136">
        <v>1</v>
      </c>
      <c r="E44" s="138"/>
      <c r="F44" s="139"/>
      <c r="G44" s="138"/>
      <c r="H44" s="138"/>
      <c r="I44" s="139"/>
      <c r="J44" s="139"/>
      <c r="K44" s="139"/>
      <c r="L44" s="139"/>
      <c r="M44" s="139"/>
      <c r="N44" s="139"/>
      <c r="O44" s="139"/>
    </row>
    <row r="45" spans="1:15" x14ac:dyDescent="0.25">
      <c r="A45" s="25" t="s">
        <v>996</v>
      </c>
      <c r="B45" s="136" t="s">
        <v>768</v>
      </c>
      <c r="C45" s="136" t="s">
        <v>741</v>
      </c>
      <c r="D45" s="136">
        <v>3</v>
      </c>
      <c r="E45" s="138"/>
      <c r="F45" s="139"/>
      <c r="G45" s="138"/>
      <c r="H45" s="138"/>
      <c r="I45" s="139"/>
      <c r="J45" s="139"/>
      <c r="K45" s="139"/>
      <c r="L45" s="139"/>
      <c r="M45" s="139"/>
      <c r="N45" s="139"/>
      <c r="O45" s="139"/>
    </row>
    <row r="46" spans="1:15" x14ac:dyDescent="0.25">
      <c r="A46" s="25" t="s">
        <v>997</v>
      </c>
      <c r="B46" s="136" t="s">
        <v>771</v>
      </c>
      <c r="C46" s="136" t="s">
        <v>741</v>
      </c>
      <c r="D46" s="136">
        <v>5</v>
      </c>
      <c r="E46" s="138"/>
      <c r="F46" s="139"/>
      <c r="G46" s="138"/>
      <c r="H46" s="138"/>
      <c r="I46" s="139"/>
      <c r="J46" s="139"/>
      <c r="K46" s="139"/>
      <c r="L46" s="139"/>
      <c r="M46" s="139"/>
      <c r="N46" s="139"/>
      <c r="O46" s="139"/>
    </row>
    <row r="47" spans="1:15" x14ac:dyDescent="0.25">
      <c r="A47" s="25" t="s">
        <v>998</v>
      </c>
      <c r="B47" s="136" t="s">
        <v>772</v>
      </c>
      <c r="C47" s="136" t="s">
        <v>773</v>
      </c>
      <c r="D47" s="136">
        <v>9</v>
      </c>
      <c r="E47" s="138"/>
      <c r="F47" s="139"/>
      <c r="G47" s="138"/>
      <c r="H47" s="138"/>
      <c r="I47" s="139"/>
      <c r="J47" s="139"/>
      <c r="K47" s="139"/>
      <c r="L47" s="139"/>
      <c r="M47" s="139"/>
      <c r="N47" s="139"/>
      <c r="O47" s="139"/>
    </row>
    <row r="48" spans="1:15" x14ac:dyDescent="0.25">
      <c r="A48" s="25" t="s">
        <v>999</v>
      </c>
      <c r="B48" s="136" t="s">
        <v>776</v>
      </c>
      <c r="C48" s="136" t="s">
        <v>741</v>
      </c>
      <c r="D48" s="136">
        <v>1</v>
      </c>
      <c r="E48" s="138"/>
      <c r="F48" s="139"/>
      <c r="G48" s="138"/>
      <c r="H48" s="138"/>
      <c r="I48" s="139"/>
      <c r="J48" s="139"/>
      <c r="K48" s="139"/>
      <c r="L48" s="139"/>
      <c r="M48" s="139"/>
      <c r="N48" s="139"/>
      <c r="O48" s="139"/>
    </row>
    <row r="49" spans="1:15" x14ac:dyDescent="0.25">
      <c r="A49" s="25" t="s">
        <v>1000</v>
      </c>
      <c r="B49" s="136" t="s">
        <v>778</v>
      </c>
      <c r="C49" s="136" t="s">
        <v>779</v>
      </c>
      <c r="D49" s="136">
        <v>0.4</v>
      </c>
      <c r="E49" s="138"/>
      <c r="F49" s="139"/>
      <c r="G49" s="138"/>
      <c r="H49" s="138"/>
      <c r="I49" s="139"/>
      <c r="J49" s="139"/>
      <c r="K49" s="139"/>
      <c r="L49" s="139"/>
      <c r="M49" s="139"/>
      <c r="N49" s="139"/>
      <c r="O49" s="139"/>
    </row>
    <row r="50" spans="1:15" x14ac:dyDescent="0.25">
      <c r="A50" s="25" t="s">
        <v>1001</v>
      </c>
      <c r="B50" s="136" t="s">
        <v>780</v>
      </c>
      <c r="C50" s="136" t="s">
        <v>741</v>
      </c>
      <c r="D50" s="136">
        <v>3</v>
      </c>
      <c r="E50" s="138"/>
      <c r="F50" s="139"/>
      <c r="G50" s="138"/>
      <c r="H50" s="138"/>
      <c r="I50" s="139"/>
      <c r="J50" s="139"/>
      <c r="K50" s="139"/>
      <c r="L50" s="139"/>
      <c r="M50" s="139"/>
      <c r="N50" s="139"/>
      <c r="O50" s="139"/>
    </row>
    <row r="51" spans="1:15" x14ac:dyDescent="0.25">
      <c r="A51" s="25" t="s">
        <v>1002</v>
      </c>
      <c r="B51" s="136" t="s">
        <v>782</v>
      </c>
      <c r="C51" s="136" t="s">
        <v>741</v>
      </c>
      <c r="D51" s="136">
        <v>3</v>
      </c>
      <c r="E51" s="138"/>
      <c r="F51" s="139"/>
      <c r="G51" s="138"/>
      <c r="H51" s="138"/>
      <c r="I51" s="139"/>
      <c r="J51" s="139"/>
      <c r="K51" s="139"/>
      <c r="L51" s="139"/>
      <c r="M51" s="139"/>
      <c r="N51" s="139"/>
      <c r="O51" s="139"/>
    </row>
    <row r="52" spans="1:15" ht="15.75" thickBot="1" x14ac:dyDescent="0.3">
      <c r="A52" s="64"/>
      <c r="B52" s="65"/>
      <c r="C52" s="66"/>
      <c r="D52" s="67"/>
      <c r="E52" s="68"/>
      <c r="F52" s="68"/>
      <c r="G52" s="68"/>
      <c r="H52" s="68"/>
      <c r="I52" s="68"/>
      <c r="J52" s="68"/>
      <c r="K52" s="68"/>
      <c r="L52" s="68"/>
      <c r="M52" s="68"/>
      <c r="N52" s="68"/>
      <c r="O52" s="68"/>
    </row>
    <row r="53" spans="1:15" ht="15.75" thickTop="1" x14ac:dyDescent="0.25">
      <c r="A53" s="69"/>
      <c r="B53" s="70" t="s">
        <v>126</v>
      </c>
      <c r="C53" s="71"/>
      <c r="D53" s="72"/>
      <c r="E53" s="73"/>
      <c r="F53" s="73"/>
      <c r="G53" s="73"/>
      <c r="H53" s="73"/>
      <c r="I53" s="73"/>
      <c r="J53" s="73"/>
      <c r="K53" s="74">
        <f>SUM(K13:K52)</f>
        <v>0</v>
      </c>
      <c r="L53" s="74">
        <f>SUM(L13:L52)</f>
        <v>0</v>
      </c>
      <c r="M53" s="74">
        <f>SUM(M13:M52)</f>
        <v>0</v>
      </c>
      <c r="N53" s="74">
        <f>SUM(N13:N52)</f>
        <v>0</v>
      </c>
      <c r="O53" s="74">
        <f>SUM(O14:O52)</f>
        <v>0</v>
      </c>
    </row>
    <row r="54" spans="1:15" x14ac:dyDescent="0.25">
      <c r="B54" s="76" t="s">
        <v>127</v>
      </c>
      <c r="C54" s="77">
        <v>0</v>
      </c>
      <c r="D54" s="78"/>
      <c r="E54" s="79"/>
      <c r="F54" s="79"/>
      <c r="G54" s="79"/>
      <c r="H54" s="79"/>
      <c r="I54" s="79"/>
      <c r="J54" s="79"/>
      <c r="K54" s="79"/>
      <c r="L54" s="79"/>
      <c r="M54" s="80">
        <f>M53*C54</f>
        <v>0</v>
      </c>
      <c r="N54" s="79"/>
      <c r="O54" s="134">
        <f>M54</f>
        <v>0</v>
      </c>
    </row>
    <row r="55" spans="1:15" x14ac:dyDescent="0.25">
      <c r="A55" s="69"/>
      <c r="B55" s="81" t="s">
        <v>126</v>
      </c>
      <c r="C55" s="82"/>
      <c r="D55" s="83"/>
      <c r="E55" s="84"/>
      <c r="F55" s="84"/>
      <c r="G55" s="84"/>
      <c r="H55" s="84"/>
      <c r="I55" s="84"/>
      <c r="J55" s="84"/>
      <c r="K55" s="30">
        <f>SUM(K53:K54)</f>
        <v>0</v>
      </c>
      <c r="L55" s="30">
        <f>SUM(L53:L54)</f>
        <v>0</v>
      </c>
      <c r="M55" s="30">
        <f>SUM(M53:M54)</f>
        <v>0</v>
      </c>
      <c r="N55" s="30">
        <f>SUM(N53:N54)</f>
        <v>0</v>
      </c>
      <c r="O55" s="30">
        <f>SUM(O53:O54)</f>
        <v>0</v>
      </c>
    </row>
    <row r="57" spans="1:15" x14ac:dyDescent="0.25">
      <c r="A57" t="s">
        <v>787</v>
      </c>
      <c r="B57" s="141" t="s">
        <v>250</v>
      </c>
    </row>
  </sheetData>
  <mergeCells count="19">
    <mergeCell ref="B26:D26"/>
    <mergeCell ref="A29:D29"/>
    <mergeCell ref="B30:D30"/>
    <mergeCell ref="A32:D32"/>
    <mergeCell ref="A22:D22"/>
    <mergeCell ref="B23:D23"/>
    <mergeCell ref="A25:D25"/>
    <mergeCell ref="A18:D18"/>
    <mergeCell ref="B19:D19"/>
    <mergeCell ref="E10:J10"/>
    <mergeCell ref="K10:O10"/>
    <mergeCell ref="A13:D13"/>
    <mergeCell ref="A15:D15"/>
    <mergeCell ref="B16:D16"/>
    <mergeCell ref="B4:D5"/>
    <mergeCell ref="A10:A11"/>
    <mergeCell ref="B10:B11"/>
    <mergeCell ref="C10:C11"/>
    <mergeCell ref="D10:D11"/>
  </mergeCells>
  <dataValidations disablePrompts="1" count="1">
    <dataValidation type="list" allowBlank="1" showInputMessage="1" showErrorMessage="1" sqref="C27:C28 C33:C51 C31 C24 C20:C21 C14 C17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&amp;A</oddHeader>
    <oddFooter>&amp;CLapa &amp;P no &amp;N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P63"/>
  <sheetViews>
    <sheetView showZeros="0" view="pageBreakPreview" topLeftCell="A49" zoomScaleNormal="100" zoomScaleSheetLayoutView="100" workbookViewId="0">
      <selection activeCell="C7" sqref="C7"/>
    </sheetView>
  </sheetViews>
  <sheetFormatPr defaultRowHeight="15" outlineLevelRow="1" outlineLevelCol="2" x14ac:dyDescent="0.25"/>
  <cols>
    <col min="1" max="1" width="17.28515625" customWidth="1"/>
    <col min="2" max="2" width="41" customWidth="1"/>
    <col min="3" max="3" width="8.7109375" customWidth="1"/>
    <col min="4" max="4" width="9.140625" customWidth="1"/>
    <col min="5" max="5" width="9.42578125" hidden="1" customWidth="1" outlineLevel="2"/>
    <col min="6" max="6" width="10.28515625" hidden="1" customWidth="1" outlineLevel="1"/>
    <col min="7" max="7" width="9.28515625" hidden="1" customWidth="1" outlineLevel="1"/>
    <col min="8" max="9" width="8.28515625" hidden="1" customWidth="1" outlineLevel="1"/>
    <col min="10" max="10" width="7.7109375" hidden="1" customWidth="1" outlineLevel="1"/>
    <col min="11" max="15" width="0" hidden="1" customWidth="1" outlineLevel="1"/>
    <col min="16" max="16" width="9.140625" collapsed="1"/>
  </cols>
  <sheetData>
    <row r="1" spans="1:15" outlineLevel="1" x14ac:dyDescent="0.25">
      <c r="F1" s="114"/>
    </row>
    <row r="2" spans="1:15" ht="15.75" thickBot="1" x14ac:dyDescent="0.3">
      <c r="A2" s="97"/>
      <c r="B2" s="94" t="s">
        <v>691</v>
      </c>
      <c r="C2" s="94"/>
      <c r="D2" s="94"/>
      <c r="E2" s="94"/>
      <c r="F2" s="94"/>
      <c r="G2" s="94"/>
    </row>
    <row r="3" spans="1:15" ht="15.75" thickTop="1" x14ac:dyDescent="0.25">
      <c r="A3" s="3"/>
      <c r="B3" s="96" t="s">
        <v>690</v>
      </c>
      <c r="C3" s="95"/>
      <c r="D3" s="95"/>
      <c r="E3" s="95"/>
      <c r="F3" s="95"/>
      <c r="G3" s="95"/>
    </row>
    <row r="4" spans="1:15" x14ac:dyDescent="0.25">
      <c r="A4" s="92" t="s">
        <v>0</v>
      </c>
      <c r="B4" s="163" t="s">
        <v>176</v>
      </c>
      <c r="C4" s="163"/>
      <c r="D4" s="163"/>
      <c r="E4" s="4"/>
      <c r="F4" s="4"/>
      <c r="G4" s="4"/>
    </row>
    <row r="5" spans="1:15" ht="30" customHeight="1" x14ac:dyDescent="0.25">
      <c r="A5" s="3"/>
      <c r="B5" s="163"/>
      <c r="C5" s="163"/>
      <c r="D5" s="163"/>
      <c r="E5" s="6"/>
      <c r="F5" s="6"/>
      <c r="G5" s="6"/>
    </row>
    <row r="6" spans="1:15" x14ac:dyDescent="0.25">
      <c r="A6" s="92" t="s">
        <v>1</v>
      </c>
      <c r="B6" s="6" t="str">
        <f>'LT1; UKT, Sporta iela '!B6</f>
        <v>Līvāni, Līvānu novads</v>
      </c>
      <c r="C6" s="93"/>
      <c r="F6" s="14">
        <f>O61</f>
        <v>0</v>
      </c>
      <c r="G6" s="13" t="s">
        <v>140</v>
      </c>
    </row>
    <row r="7" spans="1:15" x14ac:dyDescent="0.25">
      <c r="A7" s="92" t="s">
        <v>2</v>
      </c>
      <c r="B7" s="6" t="str">
        <f>'LT1; UKT, Sporta iela '!B6</f>
        <v>Līvāni, Līvānu novads</v>
      </c>
      <c r="C7" s="7"/>
      <c r="F7" s="5"/>
    </row>
    <row r="8" spans="1:15" x14ac:dyDescent="0.25">
      <c r="A8" s="92" t="s">
        <v>3</v>
      </c>
      <c r="B8" s="6" t="str">
        <f>'LT1; UKT, Sporta iela '!B8</f>
        <v>02/2013/02</v>
      </c>
      <c r="C8" s="11"/>
      <c r="D8" s="12"/>
      <c r="E8" s="10"/>
      <c r="F8" s="10"/>
      <c r="G8" s="10"/>
    </row>
    <row r="9" spans="1:15" ht="15.75" thickBot="1" x14ac:dyDescent="0.3">
      <c r="A9" s="6"/>
      <c r="B9" s="7"/>
      <c r="D9" s="7"/>
      <c r="E9" s="15"/>
      <c r="F9" s="15"/>
      <c r="G9" s="7" t="s">
        <v>250</v>
      </c>
    </row>
    <row r="10" spans="1:15" x14ac:dyDescent="0.25">
      <c r="A10" s="153" t="s">
        <v>6</v>
      </c>
      <c r="B10" s="155" t="s">
        <v>7</v>
      </c>
      <c r="C10" s="157" t="s">
        <v>8</v>
      </c>
      <c r="D10" s="157" t="s">
        <v>9</v>
      </c>
      <c r="E10" s="155" t="s">
        <v>10</v>
      </c>
      <c r="F10" s="155"/>
      <c r="G10" s="155"/>
      <c r="H10" s="155"/>
      <c r="I10" s="155"/>
      <c r="J10" s="155"/>
      <c r="K10" s="155" t="s">
        <v>11</v>
      </c>
      <c r="L10" s="155" t="s">
        <v>11</v>
      </c>
      <c r="M10" s="155"/>
      <c r="N10" s="155"/>
      <c r="O10" s="159"/>
    </row>
    <row r="11" spans="1:15" ht="57" thickBot="1" x14ac:dyDescent="0.3">
      <c r="A11" s="154"/>
      <c r="B11" s="156"/>
      <c r="C11" s="158"/>
      <c r="D11" s="158"/>
      <c r="E11" s="17" t="s">
        <v>12</v>
      </c>
      <c r="F11" s="17" t="s">
        <v>13</v>
      </c>
      <c r="G11" s="17" t="s">
        <v>14</v>
      </c>
      <c r="H11" s="18" t="s">
        <v>15</v>
      </c>
      <c r="I11" s="17" t="s">
        <v>16</v>
      </c>
      <c r="J11" s="17" t="s">
        <v>17</v>
      </c>
      <c r="K11" s="17" t="s">
        <v>18</v>
      </c>
      <c r="L11" s="17" t="s">
        <v>19</v>
      </c>
      <c r="M11" s="17" t="s">
        <v>20</v>
      </c>
      <c r="N11" s="17" t="s">
        <v>16</v>
      </c>
      <c r="O11" s="19" t="s">
        <v>21</v>
      </c>
    </row>
    <row r="12" spans="1:15" ht="15.75" thickBot="1" x14ac:dyDescent="0.3">
      <c r="A12" s="20">
        <v>1</v>
      </c>
      <c r="B12" s="21">
        <v>2</v>
      </c>
      <c r="C12" s="21">
        <v>3</v>
      </c>
      <c r="D12" s="21">
        <v>4</v>
      </c>
      <c r="E12" s="21">
        <v>5</v>
      </c>
      <c r="F12" s="21">
        <v>6</v>
      </c>
      <c r="G12" s="21">
        <v>7</v>
      </c>
      <c r="H12" s="21">
        <v>8</v>
      </c>
      <c r="I12" s="21">
        <v>9</v>
      </c>
      <c r="J12" s="21">
        <v>10</v>
      </c>
      <c r="K12" s="21">
        <v>11</v>
      </c>
      <c r="L12" s="21">
        <v>12</v>
      </c>
      <c r="M12" s="21">
        <v>13</v>
      </c>
      <c r="N12" s="21">
        <v>14</v>
      </c>
      <c r="O12" s="22">
        <v>15</v>
      </c>
    </row>
    <row r="13" spans="1:15" s="23" customFormat="1" ht="15.75" thickBot="1" x14ac:dyDescent="0.3">
      <c r="A13" s="149" t="s">
        <v>726</v>
      </c>
      <c r="B13" s="150" t="s">
        <v>251</v>
      </c>
      <c r="C13" s="150"/>
      <c r="D13" s="151"/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</row>
    <row r="14" spans="1:15" ht="22.5" x14ac:dyDescent="0.25">
      <c r="A14" s="25" t="s">
        <v>1003</v>
      </c>
      <c r="B14" s="136" t="s">
        <v>252</v>
      </c>
      <c r="C14" s="136" t="s">
        <v>253</v>
      </c>
      <c r="D14" s="137">
        <v>0.64500000000000002</v>
      </c>
      <c r="E14" s="138"/>
      <c r="F14" s="139"/>
      <c r="G14" s="138"/>
      <c r="H14" s="138"/>
      <c r="I14" s="139"/>
      <c r="J14" s="139"/>
      <c r="K14" s="139"/>
      <c r="L14" s="139"/>
      <c r="M14" s="139"/>
      <c r="N14" s="139"/>
      <c r="O14" s="139"/>
    </row>
    <row r="15" spans="1:15" ht="34.5" thickBot="1" x14ac:dyDescent="0.3">
      <c r="A15" s="25" t="s">
        <v>1004</v>
      </c>
      <c r="B15" s="136" t="s">
        <v>254</v>
      </c>
      <c r="C15" s="136" t="s">
        <v>255</v>
      </c>
      <c r="D15" s="137">
        <v>12</v>
      </c>
      <c r="E15" s="138"/>
      <c r="F15" s="139"/>
      <c r="G15" s="138"/>
      <c r="H15" s="138"/>
      <c r="I15" s="139"/>
      <c r="J15" s="139"/>
      <c r="K15" s="139"/>
      <c r="L15" s="139"/>
      <c r="M15" s="139"/>
      <c r="N15" s="139"/>
      <c r="O15" s="139"/>
    </row>
    <row r="16" spans="1:15" s="23" customFormat="1" ht="15.75" thickBot="1" x14ac:dyDescent="0.3">
      <c r="A16" s="149" t="s">
        <v>727</v>
      </c>
      <c r="B16" s="150" t="s">
        <v>251</v>
      </c>
      <c r="C16" s="150"/>
      <c r="D16" s="151"/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</row>
    <row r="17" spans="1:15" s="23" customFormat="1" ht="13.5" thickBot="1" x14ac:dyDescent="0.3">
      <c r="A17" s="25"/>
      <c r="B17" s="146" t="s">
        <v>258</v>
      </c>
      <c r="C17" s="147"/>
      <c r="D17" s="148"/>
      <c r="E17" s="24"/>
      <c r="F17" s="24"/>
      <c r="G17" s="24"/>
      <c r="H17" s="24"/>
      <c r="I17" s="24"/>
      <c r="J17" s="24"/>
      <c r="K17" s="24"/>
      <c r="L17" s="24"/>
      <c r="M17" s="24"/>
      <c r="N17" s="24"/>
      <c r="O17" s="24"/>
    </row>
    <row r="18" spans="1:15" ht="45.75" thickBot="1" x14ac:dyDescent="0.3">
      <c r="A18" s="25" t="s">
        <v>1005</v>
      </c>
      <c r="B18" s="136" t="s">
        <v>289</v>
      </c>
      <c r="C18" s="136" t="s">
        <v>276</v>
      </c>
      <c r="D18" s="137">
        <v>0.7</v>
      </c>
      <c r="E18" s="138"/>
      <c r="F18" s="139"/>
      <c r="G18" s="138"/>
      <c r="H18" s="138"/>
      <c r="I18" s="139"/>
      <c r="J18" s="139"/>
      <c r="K18" s="139"/>
      <c r="L18" s="139"/>
      <c r="M18" s="139"/>
      <c r="N18" s="139"/>
      <c r="O18" s="139"/>
    </row>
    <row r="19" spans="1:15" s="23" customFormat="1" ht="15.75" thickBot="1" x14ac:dyDescent="0.3">
      <c r="A19" s="149" t="s">
        <v>729</v>
      </c>
      <c r="B19" s="150" t="s">
        <v>251</v>
      </c>
      <c r="C19" s="150"/>
      <c r="D19" s="151"/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</row>
    <row r="20" spans="1:15" ht="23.25" thickBot="1" x14ac:dyDescent="0.3">
      <c r="A20" s="25" t="s">
        <v>1006</v>
      </c>
      <c r="B20" s="136" t="s">
        <v>266</v>
      </c>
      <c r="C20" s="136" t="s">
        <v>265</v>
      </c>
      <c r="D20" s="137">
        <v>8</v>
      </c>
      <c r="E20" s="138"/>
      <c r="F20" s="139"/>
      <c r="G20" s="138"/>
      <c r="H20" s="138"/>
      <c r="I20" s="139"/>
      <c r="J20" s="139"/>
      <c r="K20" s="139"/>
      <c r="L20" s="139"/>
      <c r="M20" s="139"/>
      <c r="N20" s="139"/>
      <c r="O20" s="139"/>
    </row>
    <row r="21" spans="1:15" s="23" customFormat="1" ht="15.75" thickBot="1" x14ac:dyDescent="0.3">
      <c r="A21" s="149" t="s">
        <v>731</v>
      </c>
      <c r="B21" s="150" t="s">
        <v>251</v>
      </c>
      <c r="C21" s="150"/>
      <c r="D21" s="151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</row>
    <row r="22" spans="1:15" s="23" customFormat="1" ht="13.5" thickBot="1" x14ac:dyDescent="0.3">
      <c r="A22" s="25"/>
      <c r="B22" s="146" t="s">
        <v>271</v>
      </c>
      <c r="C22" s="147"/>
      <c r="D22" s="148"/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</row>
    <row r="23" spans="1:15" ht="23.25" thickBot="1" x14ac:dyDescent="0.3">
      <c r="A23" s="25" t="s">
        <v>1006</v>
      </c>
      <c r="B23" s="136" t="s">
        <v>272</v>
      </c>
      <c r="C23" s="136" t="s">
        <v>265</v>
      </c>
      <c r="D23" s="137">
        <v>8</v>
      </c>
      <c r="E23" s="138"/>
      <c r="F23" s="139"/>
      <c r="G23" s="138"/>
      <c r="H23" s="138"/>
      <c r="I23" s="139"/>
      <c r="J23" s="139"/>
      <c r="K23" s="139"/>
      <c r="L23" s="139"/>
      <c r="M23" s="139"/>
      <c r="N23" s="139"/>
      <c r="O23" s="139"/>
    </row>
    <row r="24" spans="1:15" s="23" customFormat="1" ht="13.5" thickBot="1" x14ac:dyDescent="0.3">
      <c r="A24" s="25"/>
      <c r="B24" s="146" t="s">
        <v>274</v>
      </c>
      <c r="C24" s="147"/>
      <c r="D24" s="148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</row>
    <row r="25" spans="1:15" ht="23.25" thickBot="1" x14ac:dyDescent="0.3">
      <c r="A25" s="25" t="s">
        <v>1007</v>
      </c>
      <c r="B25" s="136" t="s">
        <v>275</v>
      </c>
      <c r="C25" s="136" t="s">
        <v>276</v>
      </c>
      <c r="D25" s="137">
        <v>0.04</v>
      </c>
      <c r="E25" s="138"/>
      <c r="F25" s="139"/>
      <c r="G25" s="138"/>
      <c r="H25" s="138"/>
      <c r="I25" s="139"/>
      <c r="J25" s="139"/>
      <c r="K25" s="139"/>
      <c r="L25" s="139"/>
      <c r="M25" s="139"/>
      <c r="N25" s="139"/>
      <c r="O25" s="139"/>
    </row>
    <row r="26" spans="1:15" s="23" customFormat="1" ht="15.75" thickBot="1" x14ac:dyDescent="0.3">
      <c r="A26" s="149" t="s">
        <v>732</v>
      </c>
      <c r="B26" s="150" t="s">
        <v>274</v>
      </c>
      <c r="C26" s="150"/>
      <c r="D26" s="151"/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</row>
    <row r="27" spans="1:15" ht="34.5" thickBot="1" x14ac:dyDescent="0.3">
      <c r="A27" s="25" t="s">
        <v>1008</v>
      </c>
      <c r="B27" s="136" t="s">
        <v>277</v>
      </c>
      <c r="C27" s="136" t="s">
        <v>278</v>
      </c>
      <c r="D27" s="137">
        <v>0.23</v>
      </c>
      <c r="E27" s="138"/>
      <c r="F27" s="139"/>
      <c r="G27" s="138"/>
      <c r="H27" s="138"/>
      <c r="I27" s="139"/>
      <c r="J27" s="139"/>
      <c r="K27" s="139"/>
      <c r="L27" s="139"/>
      <c r="M27" s="139"/>
      <c r="N27" s="139"/>
      <c r="O27" s="139"/>
    </row>
    <row r="28" spans="1:15" s="23" customFormat="1" ht="13.5" thickBot="1" x14ac:dyDescent="0.3">
      <c r="A28" s="25"/>
      <c r="B28" s="146" t="s">
        <v>279</v>
      </c>
      <c r="C28" s="147"/>
      <c r="D28" s="148"/>
      <c r="E28" s="24"/>
      <c r="F28" s="24"/>
      <c r="G28" s="24"/>
      <c r="H28" s="24"/>
      <c r="I28" s="24"/>
      <c r="J28" s="24"/>
      <c r="K28" s="24"/>
      <c r="L28" s="24"/>
      <c r="M28" s="24"/>
      <c r="N28" s="24"/>
      <c r="O28" s="24"/>
    </row>
    <row r="29" spans="1:15" ht="15.75" thickBot="1" x14ac:dyDescent="0.3">
      <c r="A29" s="25" t="s">
        <v>1009</v>
      </c>
      <c r="B29" s="136" t="s">
        <v>280</v>
      </c>
      <c r="C29" s="136" t="s">
        <v>265</v>
      </c>
      <c r="D29" s="137">
        <v>4</v>
      </c>
      <c r="E29" s="138"/>
      <c r="F29" s="139"/>
      <c r="G29" s="138"/>
      <c r="H29" s="138"/>
      <c r="I29" s="139"/>
      <c r="J29" s="139"/>
      <c r="K29" s="139"/>
      <c r="L29" s="139"/>
      <c r="M29" s="139"/>
      <c r="N29" s="139"/>
      <c r="O29" s="139"/>
    </row>
    <row r="30" spans="1:15" s="23" customFormat="1" ht="15.75" thickBot="1" x14ac:dyDescent="0.3">
      <c r="A30" s="149" t="s">
        <v>733</v>
      </c>
      <c r="B30" s="150" t="s">
        <v>274</v>
      </c>
      <c r="C30" s="150"/>
      <c r="D30" s="151"/>
      <c r="E30" s="24"/>
      <c r="F30" s="24"/>
      <c r="G30" s="24"/>
      <c r="H30" s="24"/>
      <c r="I30" s="24"/>
      <c r="J30" s="24"/>
      <c r="K30" s="24"/>
      <c r="L30" s="24"/>
      <c r="M30" s="24"/>
      <c r="N30" s="24"/>
      <c r="O30" s="24"/>
    </row>
    <row r="31" spans="1:15" s="23" customFormat="1" ht="13.5" thickBot="1" x14ac:dyDescent="0.3">
      <c r="A31" s="25"/>
      <c r="B31" s="146" t="s">
        <v>282</v>
      </c>
      <c r="C31" s="147"/>
      <c r="D31" s="148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 ht="34.5" thickBot="1" x14ac:dyDescent="0.3">
      <c r="A32" s="25" t="s">
        <v>1010</v>
      </c>
      <c r="B32" s="136" t="s">
        <v>283</v>
      </c>
      <c r="C32" s="136" t="s">
        <v>253</v>
      </c>
      <c r="D32" s="137">
        <v>0.23</v>
      </c>
      <c r="E32" s="138"/>
      <c r="F32" s="139"/>
      <c r="G32" s="138"/>
      <c r="H32" s="138"/>
      <c r="I32" s="139"/>
      <c r="J32" s="139"/>
      <c r="K32" s="139"/>
      <c r="L32" s="139"/>
      <c r="M32" s="139"/>
      <c r="N32" s="139"/>
      <c r="O32" s="139"/>
    </row>
    <row r="33" spans="1:15" s="23" customFormat="1" ht="15.75" thickBot="1" x14ac:dyDescent="0.3">
      <c r="A33" s="149" t="s">
        <v>734</v>
      </c>
      <c r="B33" s="150" t="s">
        <v>274</v>
      </c>
      <c r="C33" s="150"/>
      <c r="D33" s="151"/>
      <c r="E33" s="24"/>
      <c r="F33" s="24"/>
      <c r="G33" s="24"/>
      <c r="H33" s="24"/>
      <c r="I33" s="24"/>
      <c r="J33" s="24"/>
      <c r="K33" s="24"/>
      <c r="L33" s="24"/>
      <c r="M33" s="24"/>
      <c r="N33" s="24"/>
      <c r="O33" s="24"/>
    </row>
    <row r="34" spans="1:15" x14ac:dyDescent="0.25">
      <c r="A34" s="25" t="s">
        <v>1011</v>
      </c>
      <c r="B34" s="136" t="s">
        <v>735</v>
      </c>
      <c r="C34" s="136" t="s">
        <v>736</v>
      </c>
      <c r="D34" s="140">
        <v>130</v>
      </c>
      <c r="E34" s="138"/>
      <c r="F34" s="139"/>
      <c r="G34" s="138"/>
      <c r="H34" s="138"/>
      <c r="I34" s="139"/>
      <c r="J34" s="139"/>
      <c r="K34" s="139"/>
      <c r="L34" s="139"/>
      <c r="M34" s="139"/>
      <c r="N34" s="139"/>
      <c r="O34" s="139"/>
    </row>
    <row r="35" spans="1:15" x14ac:dyDescent="0.25">
      <c r="A35" s="25" t="s">
        <v>1012</v>
      </c>
      <c r="B35" s="136" t="s">
        <v>797</v>
      </c>
      <c r="C35" s="136" t="s">
        <v>736</v>
      </c>
      <c r="D35" s="140">
        <v>200</v>
      </c>
      <c r="E35" s="138"/>
      <c r="F35" s="139"/>
      <c r="G35" s="138"/>
      <c r="H35" s="138"/>
      <c r="I35" s="139"/>
      <c r="J35" s="139"/>
      <c r="K35" s="139"/>
      <c r="L35" s="139"/>
      <c r="M35" s="139"/>
      <c r="N35" s="139"/>
      <c r="O35" s="139"/>
    </row>
    <row r="36" spans="1:15" x14ac:dyDescent="0.25">
      <c r="A36" s="25" t="s">
        <v>1013</v>
      </c>
      <c r="B36" s="136" t="s">
        <v>740</v>
      </c>
      <c r="C36" s="136" t="s">
        <v>741</v>
      </c>
      <c r="D36" s="140">
        <v>1</v>
      </c>
      <c r="E36" s="138"/>
      <c r="F36" s="139"/>
      <c r="G36" s="138"/>
      <c r="H36" s="138"/>
      <c r="I36" s="139"/>
      <c r="J36" s="139"/>
      <c r="K36" s="139"/>
      <c r="L36" s="139"/>
      <c r="M36" s="139"/>
      <c r="N36" s="139"/>
      <c r="O36" s="139"/>
    </row>
    <row r="37" spans="1:15" x14ac:dyDescent="0.25">
      <c r="A37" s="25" t="s">
        <v>1014</v>
      </c>
      <c r="B37" s="136" t="s">
        <v>742</v>
      </c>
      <c r="C37" s="136" t="s">
        <v>739</v>
      </c>
      <c r="D37" s="140">
        <v>1</v>
      </c>
      <c r="E37" s="138"/>
      <c r="F37" s="139"/>
      <c r="G37" s="138"/>
      <c r="H37" s="138"/>
      <c r="I37" s="139"/>
      <c r="J37" s="139"/>
      <c r="K37" s="139"/>
      <c r="L37" s="139"/>
      <c r="M37" s="139"/>
      <c r="N37" s="139"/>
      <c r="O37" s="139"/>
    </row>
    <row r="38" spans="1:15" x14ac:dyDescent="0.25">
      <c r="A38" s="25" t="s">
        <v>1015</v>
      </c>
      <c r="B38" s="136" t="s">
        <v>743</v>
      </c>
      <c r="C38" s="136" t="s">
        <v>739</v>
      </c>
      <c r="D38" s="140">
        <v>0.5</v>
      </c>
      <c r="E38" s="138"/>
      <c r="F38" s="139"/>
      <c r="G38" s="138"/>
      <c r="H38" s="138"/>
      <c r="I38" s="139"/>
      <c r="J38" s="139"/>
      <c r="K38" s="139"/>
      <c r="L38" s="139"/>
      <c r="M38" s="139"/>
      <c r="N38" s="139"/>
      <c r="O38" s="139"/>
    </row>
    <row r="39" spans="1:15" x14ac:dyDescent="0.25">
      <c r="A39" s="25" t="s">
        <v>1016</v>
      </c>
      <c r="B39" s="136" t="s">
        <v>745</v>
      </c>
      <c r="C39" s="136" t="s">
        <v>741</v>
      </c>
      <c r="D39" s="140">
        <v>7</v>
      </c>
      <c r="E39" s="138"/>
      <c r="F39" s="139"/>
      <c r="G39" s="138"/>
      <c r="H39" s="138"/>
      <c r="I39" s="139"/>
      <c r="J39" s="139"/>
      <c r="K39" s="139"/>
      <c r="L39" s="139"/>
      <c r="M39" s="139"/>
      <c r="N39" s="139"/>
      <c r="O39" s="139"/>
    </row>
    <row r="40" spans="1:15" x14ac:dyDescent="0.25">
      <c r="A40" s="25" t="s">
        <v>1017</v>
      </c>
      <c r="B40" s="136" t="s">
        <v>755</v>
      </c>
      <c r="C40" s="136" t="s">
        <v>741</v>
      </c>
      <c r="D40" s="140">
        <v>8</v>
      </c>
      <c r="E40" s="138"/>
      <c r="F40" s="139"/>
      <c r="G40" s="138"/>
      <c r="H40" s="138"/>
      <c r="I40" s="139"/>
      <c r="J40" s="139"/>
      <c r="K40" s="139"/>
      <c r="L40" s="139"/>
      <c r="M40" s="139"/>
      <c r="N40" s="139"/>
      <c r="O40" s="139"/>
    </row>
    <row r="41" spans="1:15" x14ac:dyDescent="0.25">
      <c r="A41" s="25" t="s">
        <v>1018</v>
      </c>
      <c r="B41" s="136" t="s">
        <v>757</v>
      </c>
      <c r="C41" s="136" t="s">
        <v>741</v>
      </c>
      <c r="D41" s="140">
        <v>31</v>
      </c>
      <c r="E41" s="138"/>
      <c r="F41" s="139"/>
      <c r="G41" s="138"/>
      <c r="H41" s="138"/>
      <c r="I41" s="139"/>
      <c r="J41" s="139"/>
      <c r="K41" s="139"/>
      <c r="L41" s="139"/>
      <c r="M41" s="139"/>
      <c r="N41" s="139"/>
      <c r="O41" s="139"/>
    </row>
    <row r="42" spans="1:15" x14ac:dyDescent="0.25">
      <c r="A42" s="25" t="s">
        <v>1019</v>
      </c>
      <c r="B42" s="136" t="s">
        <v>759</v>
      </c>
      <c r="C42" s="136" t="s">
        <v>736</v>
      </c>
      <c r="D42" s="140">
        <v>46</v>
      </c>
      <c r="E42" s="138"/>
      <c r="F42" s="139"/>
      <c r="G42" s="138"/>
      <c r="H42" s="138"/>
      <c r="I42" s="139"/>
      <c r="J42" s="139"/>
      <c r="K42" s="139"/>
      <c r="L42" s="139"/>
      <c r="M42" s="139"/>
      <c r="N42" s="139"/>
      <c r="O42" s="139"/>
    </row>
    <row r="43" spans="1:15" x14ac:dyDescent="0.25">
      <c r="A43" s="25" t="s">
        <v>1020</v>
      </c>
      <c r="B43" s="136" t="s">
        <v>760</v>
      </c>
      <c r="C43" s="136" t="s">
        <v>741</v>
      </c>
      <c r="D43" s="140">
        <v>1</v>
      </c>
      <c r="E43" s="138"/>
      <c r="F43" s="139"/>
      <c r="G43" s="138"/>
      <c r="H43" s="138"/>
      <c r="I43" s="139"/>
      <c r="J43" s="139"/>
      <c r="K43" s="139"/>
      <c r="L43" s="139"/>
      <c r="M43" s="139"/>
      <c r="N43" s="139"/>
      <c r="O43" s="139"/>
    </row>
    <row r="44" spans="1:15" x14ac:dyDescent="0.25">
      <c r="A44" s="25" t="s">
        <v>1021</v>
      </c>
      <c r="B44" s="136" t="s">
        <v>761</v>
      </c>
      <c r="C44" s="136" t="s">
        <v>741</v>
      </c>
      <c r="D44" s="140">
        <v>5</v>
      </c>
      <c r="E44" s="138"/>
      <c r="F44" s="139"/>
      <c r="G44" s="138"/>
      <c r="H44" s="138"/>
      <c r="I44" s="139"/>
      <c r="J44" s="139"/>
      <c r="K44" s="139"/>
      <c r="L44" s="139"/>
      <c r="M44" s="139"/>
      <c r="N44" s="139"/>
      <c r="O44" s="139"/>
    </row>
    <row r="45" spans="1:15" x14ac:dyDescent="0.25">
      <c r="A45" s="25" t="s">
        <v>1022</v>
      </c>
      <c r="B45" s="136" t="s">
        <v>763</v>
      </c>
      <c r="C45" s="136" t="s">
        <v>741</v>
      </c>
      <c r="D45" s="140">
        <v>1</v>
      </c>
      <c r="E45" s="138"/>
      <c r="F45" s="139"/>
      <c r="G45" s="138"/>
      <c r="H45" s="138"/>
      <c r="I45" s="139"/>
      <c r="J45" s="139"/>
      <c r="K45" s="139"/>
      <c r="L45" s="139"/>
      <c r="M45" s="139"/>
      <c r="N45" s="139"/>
      <c r="O45" s="139"/>
    </row>
    <row r="46" spans="1:15" x14ac:dyDescent="0.25">
      <c r="A46" s="25" t="s">
        <v>1023</v>
      </c>
      <c r="B46" s="136" t="s">
        <v>767</v>
      </c>
      <c r="C46" s="136" t="s">
        <v>741</v>
      </c>
      <c r="D46" s="140">
        <v>1</v>
      </c>
      <c r="E46" s="138"/>
      <c r="F46" s="139"/>
      <c r="G46" s="138"/>
      <c r="H46" s="138"/>
      <c r="I46" s="139"/>
      <c r="J46" s="139"/>
      <c r="K46" s="139"/>
      <c r="L46" s="139"/>
      <c r="M46" s="139"/>
      <c r="N46" s="139"/>
      <c r="O46" s="139"/>
    </row>
    <row r="47" spans="1:15" x14ac:dyDescent="0.25">
      <c r="A47" s="25" t="s">
        <v>1024</v>
      </c>
      <c r="B47" s="136" t="s">
        <v>768</v>
      </c>
      <c r="C47" s="136" t="s">
        <v>741</v>
      </c>
      <c r="D47" s="140">
        <v>4</v>
      </c>
      <c r="E47" s="138"/>
      <c r="F47" s="139"/>
      <c r="G47" s="138"/>
      <c r="H47" s="138"/>
      <c r="I47" s="139"/>
      <c r="J47" s="139"/>
      <c r="K47" s="139"/>
      <c r="L47" s="139"/>
      <c r="M47" s="139"/>
      <c r="N47" s="139"/>
      <c r="O47" s="139"/>
    </row>
    <row r="48" spans="1:15" x14ac:dyDescent="0.25">
      <c r="A48" s="25" t="s">
        <v>1025</v>
      </c>
      <c r="B48" s="136" t="s">
        <v>769</v>
      </c>
      <c r="C48" s="136" t="s">
        <v>741</v>
      </c>
      <c r="D48" s="140">
        <v>4</v>
      </c>
      <c r="E48" s="138"/>
      <c r="F48" s="139"/>
      <c r="G48" s="138"/>
      <c r="H48" s="138"/>
      <c r="I48" s="139"/>
      <c r="J48" s="139"/>
      <c r="K48" s="139"/>
      <c r="L48" s="139"/>
      <c r="M48" s="139"/>
      <c r="N48" s="139"/>
      <c r="O48" s="139"/>
    </row>
    <row r="49" spans="1:15" x14ac:dyDescent="0.25">
      <c r="A49" s="25" t="s">
        <v>1026</v>
      </c>
      <c r="B49" s="136" t="s">
        <v>771</v>
      </c>
      <c r="C49" s="136" t="s">
        <v>741</v>
      </c>
      <c r="D49" s="140">
        <v>7</v>
      </c>
      <c r="E49" s="138"/>
      <c r="F49" s="139"/>
      <c r="G49" s="138"/>
      <c r="H49" s="138"/>
      <c r="I49" s="139"/>
      <c r="J49" s="139"/>
      <c r="K49" s="139"/>
      <c r="L49" s="139"/>
      <c r="M49" s="139"/>
      <c r="N49" s="139"/>
      <c r="O49" s="139"/>
    </row>
    <row r="50" spans="1:15" x14ac:dyDescent="0.25">
      <c r="A50" s="25" t="s">
        <v>1027</v>
      </c>
      <c r="B50" s="136" t="s">
        <v>772</v>
      </c>
      <c r="C50" s="136" t="s">
        <v>773</v>
      </c>
      <c r="D50" s="140">
        <v>12</v>
      </c>
      <c r="E50" s="138"/>
      <c r="F50" s="139"/>
      <c r="G50" s="138"/>
      <c r="H50" s="138"/>
      <c r="I50" s="139"/>
      <c r="J50" s="139"/>
      <c r="K50" s="139"/>
      <c r="L50" s="139"/>
      <c r="M50" s="139"/>
      <c r="N50" s="139"/>
      <c r="O50" s="139"/>
    </row>
    <row r="51" spans="1:15" x14ac:dyDescent="0.25">
      <c r="A51" s="25" t="s">
        <v>1028</v>
      </c>
      <c r="B51" s="136" t="s">
        <v>777</v>
      </c>
      <c r="C51" s="136" t="s">
        <v>736</v>
      </c>
      <c r="D51" s="140">
        <v>435</v>
      </c>
      <c r="E51" s="138"/>
      <c r="F51" s="139"/>
      <c r="G51" s="138"/>
      <c r="H51" s="138"/>
      <c r="I51" s="139"/>
      <c r="J51" s="139"/>
      <c r="K51" s="139"/>
      <c r="L51" s="139"/>
      <c r="M51" s="139"/>
      <c r="N51" s="139"/>
      <c r="O51" s="139"/>
    </row>
    <row r="52" spans="1:15" x14ac:dyDescent="0.25">
      <c r="A52" s="25" t="s">
        <v>1029</v>
      </c>
      <c r="B52" s="136" t="s">
        <v>808</v>
      </c>
      <c r="C52" s="136" t="s">
        <v>741</v>
      </c>
      <c r="D52" s="140">
        <v>0.5</v>
      </c>
      <c r="E52" s="138"/>
      <c r="F52" s="139"/>
      <c r="G52" s="138"/>
      <c r="H52" s="138"/>
      <c r="I52" s="139"/>
      <c r="J52" s="139"/>
      <c r="K52" s="139"/>
      <c r="L52" s="139"/>
      <c r="M52" s="139"/>
      <c r="N52" s="139"/>
      <c r="O52" s="139"/>
    </row>
    <row r="53" spans="1:15" x14ac:dyDescent="0.25">
      <c r="A53" s="25" t="s">
        <v>1030</v>
      </c>
      <c r="B53" s="136" t="s">
        <v>778</v>
      </c>
      <c r="C53" s="136" t="s">
        <v>779</v>
      </c>
      <c r="D53" s="140">
        <v>0.26</v>
      </c>
      <c r="E53" s="138"/>
      <c r="F53" s="139"/>
      <c r="G53" s="138"/>
      <c r="H53" s="138"/>
      <c r="I53" s="139"/>
      <c r="J53" s="139"/>
      <c r="K53" s="139"/>
      <c r="L53" s="139"/>
      <c r="M53" s="139"/>
      <c r="N53" s="139"/>
      <c r="O53" s="139"/>
    </row>
    <row r="54" spans="1:15" x14ac:dyDescent="0.25">
      <c r="A54" s="25" t="s">
        <v>1031</v>
      </c>
      <c r="B54" s="136" t="s">
        <v>780</v>
      </c>
      <c r="C54" s="136" t="s">
        <v>741</v>
      </c>
      <c r="D54" s="140">
        <v>4</v>
      </c>
      <c r="E54" s="138"/>
      <c r="F54" s="139"/>
      <c r="G54" s="138"/>
      <c r="H54" s="138"/>
      <c r="I54" s="139"/>
      <c r="J54" s="139"/>
      <c r="K54" s="139"/>
      <c r="L54" s="139"/>
      <c r="M54" s="139"/>
      <c r="N54" s="139"/>
      <c r="O54" s="139"/>
    </row>
    <row r="55" spans="1:15" x14ac:dyDescent="0.25">
      <c r="A55" s="25" t="s">
        <v>1032</v>
      </c>
      <c r="B55" s="136" t="s">
        <v>782</v>
      </c>
      <c r="C55" s="136" t="s">
        <v>741</v>
      </c>
      <c r="D55" s="140">
        <v>4</v>
      </c>
      <c r="E55" s="138"/>
      <c r="F55" s="139"/>
      <c r="G55" s="138"/>
      <c r="H55" s="138"/>
      <c r="I55" s="139"/>
      <c r="J55" s="139"/>
      <c r="K55" s="139"/>
      <c r="L55" s="139"/>
      <c r="M55" s="139"/>
      <c r="N55" s="139"/>
      <c r="O55" s="139"/>
    </row>
    <row r="56" spans="1:15" x14ac:dyDescent="0.25">
      <c r="A56" s="25" t="s">
        <v>1033</v>
      </c>
      <c r="B56" s="136" t="s">
        <v>783</v>
      </c>
      <c r="C56" s="136" t="s">
        <v>741</v>
      </c>
      <c r="D56" s="140">
        <v>1</v>
      </c>
      <c r="E56" s="138"/>
      <c r="F56" s="139"/>
      <c r="G56" s="138"/>
      <c r="H56" s="138"/>
      <c r="I56" s="139"/>
      <c r="J56" s="139"/>
      <c r="K56" s="139"/>
      <c r="L56" s="139"/>
      <c r="M56" s="139"/>
      <c r="N56" s="139"/>
      <c r="O56" s="139"/>
    </row>
    <row r="57" spans="1:15" x14ac:dyDescent="0.25">
      <c r="A57" s="25" t="s">
        <v>1034</v>
      </c>
      <c r="B57" s="136" t="s">
        <v>786</v>
      </c>
      <c r="C57" s="136" t="s">
        <v>741</v>
      </c>
      <c r="D57" s="140">
        <v>1</v>
      </c>
      <c r="E57" s="138"/>
      <c r="F57" s="139"/>
      <c r="G57" s="138"/>
      <c r="H57" s="138"/>
      <c r="I57" s="139"/>
      <c r="J57" s="139"/>
      <c r="K57" s="139"/>
      <c r="L57" s="139"/>
      <c r="M57" s="139"/>
      <c r="N57" s="139"/>
      <c r="O57" s="139"/>
    </row>
    <row r="58" spans="1:15" ht="15.75" thickBot="1" x14ac:dyDescent="0.3">
      <c r="A58" s="64"/>
      <c r="B58" s="65"/>
      <c r="C58" s="66"/>
      <c r="D58" s="67"/>
      <c r="E58" s="68"/>
      <c r="F58" s="68"/>
      <c r="G58" s="68"/>
      <c r="H58" s="68"/>
      <c r="I58" s="68"/>
      <c r="J58" s="68"/>
      <c r="K58" s="68"/>
      <c r="L58" s="68"/>
      <c r="M58" s="68"/>
      <c r="N58" s="68"/>
      <c r="O58" s="68"/>
    </row>
    <row r="59" spans="1:15" ht="15.75" thickTop="1" x14ac:dyDescent="0.25">
      <c r="A59" s="69"/>
      <c r="B59" s="70" t="s">
        <v>126</v>
      </c>
      <c r="C59" s="71"/>
      <c r="D59" s="72"/>
      <c r="E59" s="73"/>
      <c r="F59" s="73"/>
      <c r="G59" s="73"/>
      <c r="H59" s="73"/>
      <c r="I59" s="73"/>
      <c r="J59" s="73"/>
      <c r="K59" s="74">
        <f>SUM(K13:K58)</f>
        <v>0</v>
      </c>
      <c r="L59" s="74">
        <f>SUM(L13:L58)</f>
        <v>0</v>
      </c>
      <c r="M59" s="74">
        <f>SUM(M13:M58)</f>
        <v>0</v>
      </c>
      <c r="N59" s="74">
        <f>SUM(N13:N58)</f>
        <v>0</v>
      </c>
      <c r="O59" s="74">
        <f>SUM(O14:O58)</f>
        <v>0</v>
      </c>
    </row>
    <row r="60" spans="1:15" ht="26.25" x14ac:dyDescent="0.25">
      <c r="B60" s="76" t="s">
        <v>127</v>
      </c>
      <c r="C60" s="77">
        <v>0</v>
      </c>
      <c r="D60" s="78"/>
      <c r="E60" s="79"/>
      <c r="F60" s="79"/>
      <c r="G60" s="79"/>
      <c r="H60" s="79"/>
      <c r="I60" s="79"/>
      <c r="J60" s="79"/>
      <c r="K60" s="79"/>
      <c r="L60" s="79"/>
      <c r="M60" s="80">
        <f>M59*C60</f>
        <v>0</v>
      </c>
      <c r="N60" s="79"/>
      <c r="O60" s="134">
        <f>M60</f>
        <v>0</v>
      </c>
    </row>
    <row r="61" spans="1:15" x14ac:dyDescent="0.25">
      <c r="A61" s="69"/>
      <c r="B61" s="81" t="s">
        <v>126</v>
      </c>
      <c r="C61" s="82"/>
      <c r="D61" s="83"/>
      <c r="E61" s="84"/>
      <c r="F61" s="84"/>
      <c r="G61" s="84"/>
      <c r="H61" s="84"/>
      <c r="I61" s="84"/>
      <c r="J61" s="84"/>
      <c r="K61" s="30">
        <f>SUM(K59:K60)</f>
        <v>0</v>
      </c>
      <c r="L61" s="30">
        <f>SUM(L59:L60)</f>
        <v>0</v>
      </c>
      <c r="M61" s="30">
        <f>SUM(M59:M60)</f>
        <v>0</v>
      </c>
      <c r="N61" s="30">
        <f>SUM(N59:N60)</f>
        <v>0</v>
      </c>
      <c r="O61" s="30">
        <f>SUM(O59:O60)</f>
        <v>0</v>
      </c>
    </row>
    <row r="63" spans="1:15" x14ac:dyDescent="0.25">
      <c r="A63" t="s">
        <v>787</v>
      </c>
      <c r="B63" s="141" t="s">
        <v>250</v>
      </c>
    </row>
  </sheetData>
  <mergeCells count="19">
    <mergeCell ref="B28:D28"/>
    <mergeCell ref="A30:D30"/>
    <mergeCell ref="B31:D31"/>
    <mergeCell ref="A33:D33"/>
    <mergeCell ref="A21:D21"/>
    <mergeCell ref="B22:D22"/>
    <mergeCell ref="B24:D24"/>
    <mergeCell ref="A26:D26"/>
    <mergeCell ref="A19:D19"/>
    <mergeCell ref="E10:J10"/>
    <mergeCell ref="K10:O10"/>
    <mergeCell ref="A13:D13"/>
    <mergeCell ref="A16:D16"/>
    <mergeCell ref="B17:D17"/>
    <mergeCell ref="B4:D5"/>
    <mergeCell ref="A10:A11"/>
    <mergeCell ref="B10:B11"/>
    <mergeCell ref="C10:C11"/>
    <mergeCell ref="D10:D11"/>
  </mergeCells>
  <dataValidations count="1">
    <dataValidation type="list" allowBlank="1" showInputMessage="1" showErrorMessage="1" sqref="C32 C34:C57 C25 C27 C29 C23 C18 C14:C15 C20">
      <formula1>#REF!</formula1>
    </dataValidation>
  </dataValidations>
  <pageMargins left="0.70866141732283472" right="0.70866141732283472" top="0.74803149606299213" bottom="0.74803149606299213" header="0.31496062992125984" footer="0.31496062992125984"/>
  <pageSetup paperSize="9" orientation="portrait" r:id="rId1"/>
  <headerFooter>
    <oddHeader>&amp;A</oddHeader>
    <oddFooter>&amp;CLapa &amp;P no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20</vt:i4>
      </vt:variant>
      <vt:variant>
        <vt:lpstr>Diapazoni ar nosaukumiem</vt:lpstr>
      </vt:variant>
      <vt:variant>
        <vt:i4>38</vt:i4>
      </vt:variant>
    </vt:vector>
  </HeadingPairs>
  <TitlesOfParts>
    <vt:vector size="58" baseType="lpstr">
      <vt:lpstr>LT1; UKT, Sporta iela </vt:lpstr>
      <vt:lpstr>LT2; UKT, Avotu iela </vt:lpstr>
      <vt:lpstr>LT3; UKT, Meža iela </vt:lpstr>
      <vt:lpstr>LT4; UKT, Rožu iela </vt:lpstr>
      <vt:lpstr>LT5; VST, Sporta iela </vt:lpstr>
      <vt:lpstr>LT6; VST, Meža iela </vt:lpstr>
      <vt:lpstr>LT7; VST, Pumpura iela </vt:lpstr>
      <vt:lpstr>LT8; VST, Avotu iela </vt:lpstr>
      <vt:lpstr>LT9; VST, Rožu iela </vt:lpstr>
      <vt:lpstr>LT10; ELT, Sporta iela </vt:lpstr>
      <vt:lpstr>LT11; ELT, Meža iela </vt:lpstr>
      <vt:lpstr>LT12; ELT, Pumpura iela </vt:lpstr>
      <vt:lpstr>LT13; ELT, Avotu iela </vt:lpstr>
      <vt:lpstr>LT14; ELT, Rožu iela </vt:lpstr>
      <vt:lpstr>LT15; CD, Sporta iela </vt:lpstr>
      <vt:lpstr>LT16; CD, Meža iela 1 </vt:lpstr>
      <vt:lpstr>LT17; CD, Meža iela 2</vt:lpstr>
      <vt:lpstr>LT18; CD, Avotu iela</vt:lpstr>
      <vt:lpstr>LT19; CD, Pumpura iela</vt:lpstr>
      <vt:lpstr>LT20; CD, Rožu iela</vt:lpstr>
      <vt:lpstr>'LT1; UKT, Sporta iela '!Drukas_apgabals</vt:lpstr>
      <vt:lpstr>'LT10; ELT, Sporta iela '!Drukas_apgabals</vt:lpstr>
      <vt:lpstr>'LT11; ELT, Meža iela '!Drukas_apgabals</vt:lpstr>
      <vt:lpstr>'LT12; ELT, Pumpura iela '!Drukas_apgabals</vt:lpstr>
      <vt:lpstr>'LT13; ELT, Avotu iela '!Drukas_apgabals</vt:lpstr>
      <vt:lpstr>'LT14; ELT, Rožu iela '!Drukas_apgabals</vt:lpstr>
      <vt:lpstr>'LT15; CD, Sporta iela '!Drukas_apgabals</vt:lpstr>
      <vt:lpstr>'LT16; CD, Meža iela 1 '!Drukas_apgabals</vt:lpstr>
      <vt:lpstr>'LT17; CD, Meža iela 2'!Drukas_apgabals</vt:lpstr>
      <vt:lpstr>'LT18; CD, Avotu iela'!Drukas_apgabals</vt:lpstr>
      <vt:lpstr>'LT19; CD, Pumpura iela'!Drukas_apgabals</vt:lpstr>
      <vt:lpstr>'LT2; UKT, Avotu iela '!Drukas_apgabals</vt:lpstr>
      <vt:lpstr>'LT20; CD, Rožu iela'!Drukas_apgabals</vt:lpstr>
      <vt:lpstr>'LT3; UKT, Meža iela '!Drukas_apgabals</vt:lpstr>
      <vt:lpstr>'LT4; UKT, Rožu iela '!Drukas_apgabals</vt:lpstr>
      <vt:lpstr>'LT5; VST, Sporta iela '!Drukas_apgabals</vt:lpstr>
      <vt:lpstr>'LT6; VST, Meža iela '!Drukas_apgabals</vt:lpstr>
      <vt:lpstr>'LT7; VST, Pumpura iela '!Drukas_apgabals</vt:lpstr>
      <vt:lpstr>'LT8; VST, Avotu iela '!Drukas_apgabals</vt:lpstr>
      <vt:lpstr>'LT9; VST, Rožu iela '!Drukas_apgabals</vt:lpstr>
      <vt:lpstr>'LT1; UKT, Sporta iela '!Drukāt_virsrakstus</vt:lpstr>
      <vt:lpstr>'LT10; ELT, Sporta iela '!Drukāt_virsrakstus</vt:lpstr>
      <vt:lpstr>'LT11; ELT, Meža iela '!Drukāt_virsrakstus</vt:lpstr>
      <vt:lpstr>'LT13; ELT, Avotu iela '!Drukāt_virsrakstus</vt:lpstr>
      <vt:lpstr>'LT14; ELT, Rožu iela '!Drukāt_virsrakstus</vt:lpstr>
      <vt:lpstr>'LT15; CD, Sporta iela '!Drukāt_virsrakstus</vt:lpstr>
      <vt:lpstr>'LT16; CD, Meža iela 1 '!Drukāt_virsrakstus</vt:lpstr>
      <vt:lpstr>'LT17; CD, Meža iela 2'!Drukāt_virsrakstus</vt:lpstr>
      <vt:lpstr>'LT18; CD, Avotu iela'!Drukāt_virsrakstus</vt:lpstr>
      <vt:lpstr>'LT19; CD, Pumpura iela'!Drukāt_virsrakstus</vt:lpstr>
      <vt:lpstr>'LT2; UKT, Avotu iela '!Drukāt_virsrakstus</vt:lpstr>
      <vt:lpstr>'LT20; CD, Rožu iela'!Drukāt_virsrakstus</vt:lpstr>
      <vt:lpstr>'LT3; UKT, Meža iela '!Drukāt_virsrakstus</vt:lpstr>
      <vt:lpstr>'LT4; UKT, Rožu iela '!Drukāt_virsrakstus</vt:lpstr>
      <vt:lpstr>'LT5; VST, Sporta iela '!Drukāt_virsrakstus</vt:lpstr>
      <vt:lpstr>'LT7; VST, Pumpura iela '!Drukāt_virsrakstus</vt:lpstr>
      <vt:lpstr>'LT8; VST, Avotu iela '!Drukāt_virsrakstus</vt:lpstr>
      <vt:lpstr>'LT9; VST, Rožu iela '!Drukāt_virsrakstus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Jirjens</dc:creator>
  <cp:lastModifiedBy>Diāna Kleina</cp:lastModifiedBy>
  <cp:lastPrinted>2013-04-26T11:52:28Z</cp:lastPrinted>
  <dcterms:created xsi:type="dcterms:W3CDTF">2013-02-24T08:36:38Z</dcterms:created>
  <dcterms:modified xsi:type="dcterms:W3CDTF">2013-05-03T06:10:47Z</dcterms:modified>
</cp:coreProperties>
</file>