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livanunovads-my.sharepoint.com/personal/andris_naidovskis_livani_lv/Documents/Darbvirsma/Ceļu kartes 2025/"/>
    </mc:Choice>
  </mc:AlternateContent>
  <xr:revisionPtr revIDLastSave="0" documentId="8_{183457C4-596E-4103-B1CA-62A6302E693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KOPA" sheetId="10" r:id="rId1"/>
    <sheet name="Livani" sheetId="8" r:id="rId2"/>
    <sheet name="Jersikas" sheetId="11" r:id="rId3"/>
    <sheet name="Rozupes" sheetId="12" r:id="rId4"/>
    <sheet name="Rudzatu" sheetId="13" r:id="rId5"/>
    <sheet name="Sutru" sheetId="14" r:id="rId6"/>
    <sheet name="Turku" sheetId="15" r:id="rId7"/>
  </sheets>
  <calcPr calcId="191029"/>
</workbook>
</file>

<file path=xl/calcChain.xml><?xml version="1.0" encoding="utf-8"?>
<calcChain xmlns="http://schemas.openxmlformats.org/spreadsheetml/2006/main">
  <c r="Q122" i="8" l="1"/>
  <c r="Q121" i="8"/>
  <c r="Q78" i="8"/>
  <c r="Q21" i="8"/>
  <c r="R18" i="8"/>
  <c r="R29" i="8"/>
  <c r="R93" i="8"/>
  <c r="R95" i="8"/>
  <c r="Q143" i="8"/>
  <c r="Q93" i="8"/>
  <c r="Q29" i="8"/>
  <c r="C8" i="10" l="1"/>
  <c r="G15" i="15"/>
  <c r="G43" i="15"/>
  <c r="G38" i="15"/>
  <c r="G28" i="15"/>
  <c r="G32" i="15"/>
  <c r="G18" i="15"/>
  <c r="G11" i="15"/>
  <c r="G52" i="15"/>
  <c r="G53" i="15"/>
  <c r="G49" i="15"/>
  <c r="G48" i="15"/>
  <c r="G47" i="15"/>
  <c r="G46" i="15"/>
  <c r="G45" i="15"/>
  <c r="G44" i="15"/>
  <c r="G41" i="15"/>
  <c r="G40" i="15"/>
  <c r="G39" i="15"/>
  <c r="G36" i="15"/>
  <c r="G35" i="15"/>
  <c r="G34" i="15"/>
  <c r="G33" i="15"/>
  <c r="G29" i="15"/>
  <c r="G26" i="15"/>
  <c r="G25" i="15"/>
  <c r="G24" i="15"/>
  <c r="G23" i="15"/>
  <c r="G22" i="15"/>
  <c r="G21" i="15"/>
  <c r="G20" i="15"/>
  <c r="G19" i="15"/>
  <c r="G8" i="15"/>
  <c r="G10" i="14"/>
  <c r="G22" i="14"/>
  <c r="G16" i="14"/>
  <c r="G14" i="14"/>
  <c r="G37" i="14"/>
  <c r="G33" i="14"/>
  <c r="G32" i="14"/>
  <c r="G31" i="14"/>
  <c r="G30" i="14"/>
  <c r="G29" i="14"/>
  <c r="G28" i="14"/>
  <c r="G27" i="14"/>
  <c r="G26" i="14"/>
  <c r="G25" i="14"/>
  <c r="G24" i="14"/>
  <c r="G23" i="14"/>
  <c r="G20" i="14"/>
  <c r="G19" i="14"/>
  <c r="G18" i="14"/>
  <c r="G17" i="14"/>
  <c r="G12" i="14"/>
  <c r="G11" i="14"/>
  <c r="G35" i="13"/>
  <c r="G32" i="13"/>
  <c r="G10" i="13"/>
  <c r="G38" i="13"/>
  <c r="G41" i="13"/>
  <c r="G29" i="13"/>
  <c r="G22" i="13"/>
  <c r="G15" i="13"/>
  <c r="G42" i="13"/>
  <c r="G39" i="13"/>
  <c r="G27" i="13"/>
  <c r="G26" i="13"/>
  <c r="G25" i="13"/>
  <c r="G24" i="13"/>
  <c r="G23" i="13"/>
  <c r="G20" i="13"/>
  <c r="G19" i="13"/>
  <c r="G18" i="13"/>
  <c r="G17" i="13"/>
  <c r="G16" i="13"/>
  <c r="G13" i="13"/>
  <c r="G12" i="13"/>
  <c r="G11" i="13"/>
  <c r="G15" i="12"/>
  <c r="G39" i="12"/>
  <c r="G75" i="12"/>
  <c r="G72" i="12"/>
  <c r="G70" i="12"/>
  <c r="G65" i="12"/>
  <c r="G54" i="12"/>
  <c r="G33" i="12"/>
  <c r="G29" i="12"/>
  <c r="G11" i="12"/>
  <c r="G73" i="12"/>
  <c r="G68" i="12"/>
  <c r="G67" i="12"/>
  <c r="G66" i="12"/>
  <c r="G63" i="12"/>
  <c r="G62" i="12"/>
  <c r="G61" i="12"/>
  <c r="G60" i="12"/>
  <c r="G59" i="12"/>
  <c r="G58" i="12"/>
  <c r="G57" i="12"/>
  <c r="G56" i="12"/>
  <c r="G55" i="12"/>
  <c r="G52" i="12"/>
  <c r="G50" i="12"/>
  <c r="G51" i="12"/>
  <c r="G49" i="12"/>
  <c r="G48" i="12"/>
  <c r="G47" i="12"/>
  <c r="G46" i="12"/>
  <c r="G45" i="12"/>
  <c r="G44" i="12"/>
  <c r="G43" i="12"/>
  <c r="G42" i="12"/>
  <c r="G41" i="12"/>
  <c r="G40" i="12"/>
  <c r="G35" i="12"/>
  <c r="G34" i="12"/>
  <c r="G31" i="12"/>
  <c r="G30" i="12"/>
  <c r="G27" i="12"/>
  <c r="G26" i="12"/>
  <c r="G25" i="12"/>
  <c r="G24" i="12"/>
  <c r="G23" i="12"/>
  <c r="G22" i="12"/>
  <c r="G21" i="12"/>
  <c r="G20" i="12"/>
  <c r="G19" i="12"/>
  <c r="G18" i="12"/>
  <c r="G17" i="12"/>
  <c r="G16" i="12"/>
  <c r="G12" i="12"/>
  <c r="G9" i="12"/>
  <c r="G8" i="12"/>
  <c r="G42" i="11"/>
  <c r="G39" i="11"/>
  <c r="G37" i="11"/>
  <c r="G34" i="11"/>
  <c r="G31" i="11"/>
  <c r="G24" i="11"/>
  <c r="G22" i="11"/>
  <c r="G18" i="11"/>
  <c r="G11" i="11"/>
  <c r="G9" i="11"/>
  <c r="G43" i="11"/>
  <c r="G40" i="11"/>
  <c r="G35" i="11"/>
  <c r="G32" i="11"/>
  <c r="G29" i="11"/>
  <c r="G28" i="11"/>
  <c r="G27" i="11"/>
  <c r="G26" i="11"/>
  <c r="G25" i="11"/>
  <c r="G20" i="11"/>
  <c r="G19" i="11"/>
  <c r="G16" i="11"/>
  <c r="G15" i="11"/>
  <c r="G14" i="11"/>
  <c r="G13" i="11"/>
  <c r="G12" i="11"/>
  <c r="I61" i="15"/>
  <c r="H59" i="15"/>
  <c r="J10" i="10" s="1"/>
  <c r="G59" i="15"/>
  <c r="E10" i="10" s="1"/>
  <c r="H58" i="15"/>
  <c r="I10" i="10" s="1"/>
  <c r="G58" i="15"/>
  <c r="D10" i="10" s="1"/>
  <c r="H57" i="15"/>
  <c r="H10" i="10" s="1"/>
  <c r="G57" i="15"/>
  <c r="C10" i="10" s="1"/>
  <c r="H56" i="15"/>
  <c r="G10" i="10" s="1"/>
  <c r="G56" i="15"/>
  <c r="B10" i="10" s="1"/>
  <c r="S55" i="15"/>
  <c r="P10" i="10" s="1"/>
  <c r="R55" i="15"/>
  <c r="O10" i="10" s="1"/>
  <c r="N55" i="15"/>
  <c r="M10" i="10" s="1"/>
  <c r="M55" i="15"/>
  <c r="L10" i="10" s="1"/>
  <c r="H55" i="15"/>
  <c r="I45" i="14"/>
  <c r="H43" i="14"/>
  <c r="J9" i="10" s="1"/>
  <c r="G43" i="14"/>
  <c r="E9" i="10" s="1"/>
  <c r="H42" i="14"/>
  <c r="I9" i="10" s="1"/>
  <c r="G42" i="14"/>
  <c r="D9" i="10" s="1"/>
  <c r="H41" i="14"/>
  <c r="H9" i="10" s="1"/>
  <c r="G41" i="14"/>
  <c r="C9" i="10" s="1"/>
  <c r="H40" i="14"/>
  <c r="G9" i="10" s="1"/>
  <c r="G40" i="14"/>
  <c r="B9" i="10" s="1"/>
  <c r="S39" i="14"/>
  <c r="P9" i="10" s="1"/>
  <c r="R39" i="14"/>
  <c r="O9" i="10" s="1"/>
  <c r="N39" i="14"/>
  <c r="M9" i="10" s="1"/>
  <c r="M39" i="14"/>
  <c r="L9" i="10" s="1"/>
  <c r="H39" i="14"/>
  <c r="I50" i="13"/>
  <c r="H48" i="13"/>
  <c r="J8" i="10" s="1"/>
  <c r="G48" i="13"/>
  <c r="E8" i="10" s="1"/>
  <c r="H47" i="13"/>
  <c r="I8" i="10" s="1"/>
  <c r="G47" i="13"/>
  <c r="D8" i="10" s="1"/>
  <c r="H46" i="13"/>
  <c r="H8" i="10" s="1"/>
  <c r="G46" i="13"/>
  <c r="H45" i="13"/>
  <c r="G8" i="10" s="1"/>
  <c r="G45" i="13"/>
  <c r="B8" i="10" s="1"/>
  <c r="S44" i="13"/>
  <c r="P8" i="10" s="1"/>
  <c r="R44" i="13"/>
  <c r="O8" i="10" s="1"/>
  <c r="N44" i="13"/>
  <c r="M8" i="10" s="1"/>
  <c r="M44" i="13"/>
  <c r="L8" i="10" s="1"/>
  <c r="H44" i="13"/>
  <c r="I83" i="12"/>
  <c r="H81" i="12"/>
  <c r="J7" i="10" s="1"/>
  <c r="G81" i="12"/>
  <c r="E7" i="10" s="1"/>
  <c r="H80" i="12"/>
  <c r="I7" i="10" s="1"/>
  <c r="G80" i="12"/>
  <c r="D7" i="10" s="1"/>
  <c r="H79" i="12"/>
  <c r="H7" i="10" s="1"/>
  <c r="G79" i="12"/>
  <c r="C7" i="10" s="1"/>
  <c r="H78" i="12"/>
  <c r="G7" i="10" s="1"/>
  <c r="G78" i="12"/>
  <c r="B7" i="10" s="1"/>
  <c r="S77" i="12"/>
  <c r="P7" i="10" s="1"/>
  <c r="R77" i="12"/>
  <c r="O7" i="10" s="1"/>
  <c r="N77" i="12"/>
  <c r="M7" i="10" s="1"/>
  <c r="M77" i="12"/>
  <c r="L7" i="10" s="1"/>
  <c r="H77" i="12"/>
  <c r="F99" i="8"/>
  <c r="F112" i="8"/>
  <c r="F62" i="8"/>
  <c r="F96" i="8"/>
  <c r="F52" i="8"/>
  <c r="F122" i="8"/>
  <c r="F108" i="8"/>
  <c r="F104" i="8"/>
  <c r="F66" i="8"/>
  <c r="F41" i="8"/>
  <c r="F35" i="8"/>
  <c r="F17" i="8"/>
  <c r="F12" i="8"/>
  <c r="F139" i="8"/>
  <c r="F137" i="8"/>
  <c r="F133" i="8"/>
  <c r="F131" i="8"/>
  <c r="F127" i="8"/>
  <c r="F125" i="8"/>
  <c r="F118" i="8"/>
  <c r="F114" i="8"/>
  <c r="F101" i="8"/>
  <c r="F91" i="8"/>
  <c r="F89" i="8"/>
  <c r="F83" i="8"/>
  <c r="F80" i="8"/>
  <c r="F77" i="8"/>
  <c r="F73" i="8"/>
  <c r="F71" i="8"/>
  <c r="F68" i="8"/>
  <c r="F57" i="8"/>
  <c r="F48" i="8"/>
  <c r="F46" i="8"/>
  <c r="F43" i="8"/>
  <c r="F37" i="8"/>
  <c r="F32" i="8"/>
  <c r="F28" i="8"/>
  <c r="F26" i="8"/>
  <c r="F22" i="8"/>
  <c r="F142" i="8"/>
  <c r="F144" i="8"/>
  <c r="F143" i="8"/>
  <c r="F140" i="8"/>
  <c r="F135" i="8"/>
  <c r="F134" i="8"/>
  <c r="F129" i="8"/>
  <c r="F128" i="8"/>
  <c r="F123" i="8"/>
  <c r="F119" i="8"/>
  <c r="F116" i="8"/>
  <c r="F115" i="8"/>
  <c r="F105" i="8"/>
  <c r="F87" i="8"/>
  <c r="F86" i="8"/>
  <c r="F85" i="8"/>
  <c r="F84" i="8"/>
  <c r="F81" i="8"/>
  <c r="F78" i="8"/>
  <c r="F75" i="8"/>
  <c r="F74" i="8"/>
  <c r="F69" i="8"/>
  <c r="F63" i="8"/>
  <c r="F55" i="8"/>
  <c r="F54" i="8"/>
  <c r="F53" i="8"/>
  <c r="F44" i="8"/>
  <c r="F38" i="8"/>
  <c r="F30" i="8"/>
  <c r="F29" i="8"/>
  <c r="F24" i="8"/>
  <c r="F23" i="8"/>
  <c r="F20" i="8"/>
  <c r="F19" i="8"/>
  <c r="F18" i="8"/>
  <c r="F14" i="8"/>
  <c r="F13" i="8"/>
  <c r="F9" i="8"/>
  <c r="F8" i="8"/>
  <c r="I51" i="11"/>
  <c r="H152" i="8"/>
  <c r="H49" i="11"/>
  <c r="J6" i="10" s="1"/>
  <c r="G49" i="11"/>
  <c r="E6" i="10" s="1"/>
  <c r="H48" i="11"/>
  <c r="I6" i="10" s="1"/>
  <c r="G48" i="11"/>
  <c r="D6" i="10" s="1"/>
  <c r="H47" i="11"/>
  <c r="H6" i="10" s="1"/>
  <c r="G47" i="11"/>
  <c r="C6" i="10" s="1"/>
  <c r="H46" i="11"/>
  <c r="G6" i="10" s="1"/>
  <c r="G46" i="11"/>
  <c r="B6" i="10" s="1"/>
  <c r="S45" i="11"/>
  <c r="P6" i="10" s="1"/>
  <c r="R45" i="11"/>
  <c r="O6" i="10" s="1"/>
  <c r="N45" i="11"/>
  <c r="M6" i="10" s="1"/>
  <c r="M45" i="11"/>
  <c r="L6" i="10" s="1"/>
  <c r="H45" i="11"/>
  <c r="N28" i="10"/>
  <c r="N29" i="10" s="1"/>
  <c r="F146" i="8" l="1"/>
  <c r="G39" i="14"/>
  <c r="F8" i="10"/>
  <c r="K10" i="10"/>
  <c r="K7" i="10"/>
  <c r="F7" i="10"/>
  <c r="G55" i="15"/>
  <c r="G44" i="13"/>
  <c r="G77" i="12"/>
  <c r="G45" i="11"/>
  <c r="F6" i="10"/>
  <c r="K8" i="10"/>
  <c r="F9" i="10"/>
  <c r="K6" i="10"/>
  <c r="K9" i="10"/>
  <c r="F10" i="10"/>
  <c r="G150" i="8" l="1"/>
  <c r="J5" i="10" s="1"/>
  <c r="J28" i="10" s="1"/>
  <c r="F150" i="8"/>
  <c r="E5" i="10" s="1"/>
  <c r="E28" i="10" s="1"/>
  <c r="G149" i="8"/>
  <c r="I5" i="10" s="1"/>
  <c r="I28" i="10" s="1"/>
  <c r="F149" i="8"/>
  <c r="D5" i="10" s="1"/>
  <c r="D28" i="10" s="1"/>
  <c r="G148" i="8"/>
  <c r="H5" i="10" s="1"/>
  <c r="H28" i="10" s="1"/>
  <c r="F148" i="8"/>
  <c r="C5" i="10" s="1"/>
  <c r="C28" i="10" s="1"/>
  <c r="G147" i="8"/>
  <c r="G5" i="10" s="1"/>
  <c r="F147" i="8"/>
  <c r="B5" i="10" s="1"/>
  <c r="R146" i="8"/>
  <c r="P5" i="10" s="1"/>
  <c r="P28" i="10" s="1"/>
  <c r="Q146" i="8"/>
  <c r="O5" i="10" s="1"/>
  <c r="O28" i="10" s="1"/>
  <c r="M146" i="8"/>
  <c r="M5" i="10" s="1"/>
  <c r="M28" i="10" s="1"/>
  <c r="L146" i="8"/>
  <c r="L5" i="10" s="1"/>
  <c r="L28" i="10" s="1"/>
  <c r="G146" i="8"/>
  <c r="F5" i="10" l="1"/>
  <c r="F28" i="10" s="1"/>
  <c r="B28" i="10"/>
  <c r="K5" i="10"/>
  <c r="K28" i="10" s="1"/>
  <c r="G28" i="10"/>
</calcChain>
</file>

<file path=xl/sharedStrings.xml><?xml version="1.0" encoding="utf-8"?>
<sst xmlns="http://schemas.openxmlformats.org/spreadsheetml/2006/main" count="1987" uniqueCount="1069">
  <si>
    <t>no</t>
  </si>
  <si>
    <t>līdz</t>
  </si>
  <si>
    <t>km</t>
  </si>
  <si>
    <t>Adrese</t>
  </si>
  <si>
    <t>Kadastra objekta identifikators</t>
  </si>
  <si>
    <t>Ceļu raksturojošie parametri</t>
  </si>
  <si>
    <t>ceļš</t>
  </si>
  <si>
    <t>tilts vai satiksmes pārvads</t>
  </si>
  <si>
    <t>adrese (km)</t>
  </si>
  <si>
    <t>seguma
veids</t>
  </si>
  <si>
    <t>nosaukums</t>
  </si>
  <si>
    <t>garums
(m)</t>
  </si>
  <si>
    <r>
      <t>brauktuves
laukums
(m</t>
    </r>
    <r>
      <rPr>
        <vertAlign val="superscript"/>
        <sz val="8"/>
        <rFont val="Arial"/>
        <family val="2"/>
        <charset val="186"/>
      </rPr>
      <t>2</t>
    </r>
    <r>
      <rPr>
        <sz val="8"/>
        <rFont val="Arial"/>
        <family val="2"/>
        <charset val="186"/>
      </rPr>
      <t>)</t>
    </r>
  </si>
  <si>
    <r>
      <t>dīvlīmeņu
nobrauktuves
brauktuves
laukums (m</t>
    </r>
    <r>
      <rPr>
        <vertAlign val="superscript"/>
        <sz val="8"/>
        <rFont val="Arial"/>
        <family val="2"/>
        <charset val="186"/>
      </rPr>
      <t>2</t>
    </r>
    <r>
      <rPr>
        <sz val="8"/>
        <rFont val="Arial"/>
        <family val="2"/>
        <charset val="186"/>
      </rPr>
      <t>)</t>
    </r>
  </si>
  <si>
    <t>konstrukcijas
materiāls</t>
  </si>
  <si>
    <t>ģeodēziskās
koordinātas</t>
  </si>
  <si>
    <t>grants</t>
  </si>
  <si>
    <t>cits segums</t>
  </si>
  <si>
    <t>melnais</t>
  </si>
  <si>
    <t>Kopā tilti</t>
  </si>
  <si>
    <t>Kopā</t>
  </si>
  <si>
    <t>t.sk. ar melno segumu</t>
  </si>
  <si>
    <t>t.sk. ar bruģa segumu</t>
  </si>
  <si>
    <t>t.sk. ar grants (šķembu) segumu</t>
  </si>
  <si>
    <t>SIA "Ceļu inženieri" ceļu būvtehiķis Uldis Bite</t>
  </si>
  <si>
    <t>t.sk. ar citu segumu (bez seguma)</t>
  </si>
  <si>
    <t>garums (km)</t>
  </si>
  <si>
    <t>kopā</t>
  </si>
  <si>
    <t>posma</t>
  </si>
  <si>
    <t>Ceļa identifikators</t>
  </si>
  <si>
    <t>Ceļa funkcionālais numurs
un nosaukums</t>
  </si>
  <si>
    <r>
      <t>dīvlīmeņu
nobrauktuves
brauktuves
garums (m</t>
    </r>
    <r>
      <rPr>
        <sz val="8"/>
        <rFont val="Arial"/>
        <family val="2"/>
        <charset val="186"/>
      </rPr>
      <t>)</t>
    </r>
  </si>
  <si>
    <t>garums (m)</t>
  </si>
  <si>
    <t>gājēju un velosipēdu ceļš</t>
  </si>
  <si>
    <r>
      <t>laukums (m</t>
    </r>
    <r>
      <rPr>
        <vertAlign val="superscript"/>
        <sz val="8"/>
        <rFont val="Arial"/>
        <family val="2"/>
        <charset val="186"/>
      </rPr>
      <t>2</t>
    </r>
    <r>
      <rPr>
        <sz val="8"/>
        <rFont val="Arial"/>
        <family val="2"/>
        <charset val="186"/>
      </rPr>
      <t>)</t>
    </r>
  </si>
  <si>
    <t>būves kadastra apzīmējums</t>
  </si>
  <si>
    <t>Pilsēta vai ciems, kurā ceļš atrodas</t>
  </si>
  <si>
    <t>Ministru kabineta 2017.gada 27.jūnija noteikumiem Nr.361</t>
  </si>
  <si>
    <t xml:space="preserve">1.pielikums </t>
  </si>
  <si>
    <t>DOKUMENTS IR ELEKTRONISKI PARAKSTĪTS AR DROŠU ELEKTRONISKO PARAKSTU UN  SATUR LAIKA ZĪMOGU</t>
  </si>
  <si>
    <t>Datums:</t>
  </si>
  <si>
    <t>Parksts:</t>
  </si>
  <si>
    <t xml:space="preserve">Reģistrēja:  </t>
  </si>
  <si>
    <t xml:space="preserve">Apstiprināja:  </t>
  </si>
  <si>
    <t xml:space="preserve">Sagatavoja:  </t>
  </si>
  <si>
    <t>Pielikumā: Reģistrējamo pašvaldības autoceļu un ielu izvietojuma shēma un vektordati SHP formātā</t>
  </si>
  <si>
    <t>Administratīvā vienība</t>
  </si>
  <si>
    <t>Autoceļu un ielu garumi, km</t>
  </si>
  <si>
    <t>Kopā, km</t>
  </si>
  <si>
    <r>
      <t>Autoceļu un ielu laukumi, m</t>
    </r>
    <r>
      <rPr>
        <b/>
        <vertAlign val="superscript"/>
        <sz val="10"/>
        <rFont val="Arial"/>
        <family val="2"/>
        <charset val="186"/>
      </rPr>
      <t>2</t>
    </r>
  </si>
  <si>
    <r>
      <t>Kopā,
 m</t>
    </r>
    <r>
      <rPr>
        <b/>
        <vertAlign val="superscript"/>
        <sz val="10"/>
        <rFont val="Arial"/>
        <family val="2"/>
        <charset val="186"/>
      </rPr>
      <t>2</t>
    </r>
  </si>
  <si>
    <t>Tilti</t>
  </si>
  <si>
    <r>
      <t>Ietves un veloceļi, m</t>
    </r>
    <r>
      <rPr>
        <b/>
        <vertAlign val="superscript"/>
        <sz val="10"/>
        <rFont val="Arial"/>
        <family val="2"/>
        <charset val="186"/>
      </rPr>
      <t>2</t>
    </r>
  </si>
  <si>
    <t>Ietves un veloceļi, m</t>
  </si>
  <si>
    <t>asfalta segums</t>
  </si>
  <si>
    <t>bruģa segums</t>
  </si>
  <si>
    <t>grants segums</t>
  </si>
  <si>
    <t>garums, m</t>
  </si>
  <si>
    <t>skaits, gab.</t>
  </si>
  <si>
    <t>no tiem dz/bet.:</t>
  </si>
  <si>
    <t>Sagatavoja: SIA "Ceļu inženieri" ceļu būvtehniķis Uldis Bite</t>
  </si>
  <si>
    <t>Līvānu novada pašvaldības ielu saraksts LĪVĀNU pilsētā</t>
  </si>
  <si>
    <t>Kopā Līvānu pilsētas ielas</t>
  </si>
  <si>
    <t>Līvānu novada domes priekšsēdētājs</t>
  </si>
  <si>
    <t>VSIA "Latvijas Valsts ceļi" nodaļas vadītājs</t>
  </si>
  <si>
    <t>D100362000001</t>
  </si>
  <si>
    <t>A.Pumpura iela</t>
  </si>
  <si>
    <t>D100362000002</t>
  </si>
  <si>
    <t>Alejas iela</t>
  </si>
  <si>
    <t>D100362000003</t>
  </si>
  <si>
    <t>Atpūtas iela</t>
  </si>
  <si>
    <t>Piebraucamais ceļš</t>
  </si>
  <si>
    <t>D100362000004</t>
  </si>
  <si>
    <t>Ausekļa iela</t>
  </si>
  <si>
    <t>D100362000005</t>
  </si>
  <si>
    <t>Avotu iela</t>
  </si>
  <si>
    <t>D100362000006</t>
  </si>
  <si>
    <t>Baznīcas iela</t>
  </si>
  <si>
    <t>Pievedceļš salai</t>
  </si>
  <si>
    <t>D100362000007</t>
  </si>
  <si>
    <t>Biedrības iela</t>
  </si>
  <si>
    <t>D100362000008</t>
  </si>
  <si>
    <t>Blaumaņa iela</t>
  </si>
  <si>
    <t>D100362000009</t>
  </si>
  <si>
    <t>Brīvības iela</t>
  </si>
  <si>
    <t>D100362000010</t>
  </si>
  <si>
    <t>Celtniecības iela</t>
  </si>
  <si>
    <t>D100362000011</t>
  </si>
  <si>
    <t>Celtuves iela</t>
  </si>
  <si>
    <t>D100362000012</t>
  </si>
  <si>
    <t>Centra laukums</t>
  </si>
  <si>
    <t>D100362000013</t>
  </si>
  <si>
    <t>Daugavas iela</t>
  </si>
  <si>
    <t>Krustojuma pieslēgums</t>
  </si>
  <si>
    <t>D100362000014</t>
  </si>
  <si>
    <t>Daugavpils iela</t>
  </si>
  <si>
    <t>D100362000015</t>
  </si>
  <si>
    <t>Domes iela</t>
  </si>
  <si>
    <t>D100362000016</t>
  </si>
  <si>
    <t>Draudzības iela</t>
  </si>
  <si>
    <t>D100362000017</t>
  </si>
  <si>
    <t>Dubnas iela</t>
  </si>
  <si>
    <t>D100362000018</t>
  </si>
  <si>
    <t xml:space="preserve">Dzelzceļa iela </t>
  </si>
  <si>
    <t>D100362000019</t>
  </si>
  <si>
    <t xml:space="preserve">Dzirnavu iela </t>
  </si>
  <si>
    <t>D100362000020</t>
  </si>
  <si>
    <t>Ezera iela</t>
  </si>
  <si>
    <t>D100362000021</t>
  </si>
  <si>
    <t>Fabrikas iela</t>
  </si>
  <si>
    <t>D100362000022</t>
  </si>
  <si>
    <t>Grīvas iela</t>
  </si>
  <si>
    <t>Savien. ar Daugavas ielu</t>
  </si>
  <si>
    <t>D100362000023</t>
  </si>
  <si>
    <t>Jaunā iela</t>
  </si>
  <si>
    <t>D100362000024</t>
  </si>
  <si>
    <t>Jāņa iela</t>
  </si>
  <si>
    <t>D100362000025</t>
  </si>
  <si>
    <t>Jelgavas iela</t>
  </si>
  <si>
    <t>D100362000026</t>
  </si>
  <si>
    <t>Jersikas iela</t>
  </si>
  <si>
    <t>D100362000027</t>
  </si>
  <si>
    <t>Kaiju iela</t>
  </si>
  <si>
    <t>D100362000028</t>
  </si>
  <si>
    <t>Kalnu iela</t>
  </si>
  <si>
    <t>D100362000029</t>
  </si>
  <si>
    <t>Krasta iela</t>
  </si>
  <si>
    <t>D100362000030</t>
  </si>
  <si>
    <t>Kr.Valdemāra iela</t>
  </si>
  <si>
    <t>D100362000031</t>
  </si>
  <si>
    <t>Krustpils iela</t>
  </si>
  <si>
    <t>D100362000032</t>
  </si>
  <si>
    <t>Kuldīgas iela</t>
  </si>
  <si>
    <t>D100362000033</t>
  </si>
  <si>
    <t>Kurzemes iela</t>
  </si>
  <si>
    <t>D100362000034</t>
  </si>
  <si>
    <t>Latgales iela</t>
  </si>
  <si>
    <t>D100362000035</t>
  </si>
  <si>
    <t>Lauku iela</t>
  </si>
  <si>
    <t>D100362000036</t>
  </si>
  <si>
    <t>Lāčplēša iela</t>
  </si>
  <si>
    <t>D100362000037</t>
  </si>
  <si>
    <t>Liepu iela</t>
  </si>
  <si>
    <t>D100362000038</t>
  </si>
  <si>
    <t>Līču iela</t>
  </si>
  <si>
    <t>D100362000039</t>
  </si>
  <si>
    <t>Līvānu iela</t>
  </si>
  <si>
    <t>D100362000040</t>
  </si>
  <si>
    <t>Mazā Fabrikas iela</t>
  </si>
  <si>
    <t>D100362000041</t>
  </si>
  <si>
    <t>Mazā Stirnu iela</t>
  </si>
  <si>
    <t>D100362000042</t>
  </si>
  <si>
    <t>Meža iela</t>
  </si>
  <si>
    <t>D100362000043</t>
  </si>
  <si>
    <t>Oškalnu iela</t>
  </si>
  <si>
    <t>D100362000044</t>
  </si>
  <si>
    <t>Parka iela</t>
  </si>
  <si>
    <t>D100362000045</t>
  </si>
  <si>
    <t>Pienotavas iela</t>
  </si>
  <si>
    <t>D100362000046</t>
  </si>
  <si>
    <t>Pļavu iela</t>
  </si>
  <si>
    <t>D100362000047</t>
  </si>
  <si>
    <t>Preiļu iela</t>
  </si>
  <si>
    <t>D100362000048</t>
  </si>
  <si>
    <t>Puķu iela</t>
  </si>
  <si>
    <t>D100362000049</t>
  </si>
  <si>
    <t>Raiņa iela</t>
  </si>
  <si>
    <t>D100362000050</t>
  </si>
  <si>
    <t>Rēzeknes iela</t>
  </si>
  <si>
    <t>Savien. ar Brīvības ielu</t>
  </si>
  <si>
    <t>D100362000051</t>
  </si>
  <si>
    <t>Rīgas iela</t>
  </si>
  <si>
    <t>D100362000052</t>
  </si>
  <si>
    <t>Robežu iela</t>
  </si>
  <si>
    <t>D100362000053</t>
  </si>
  <si>
    <t>Rožu iela</t>
  </si>
  <si>
    <t>D100362000054</t>
  </si>
  <si>
    <t>Rožupes iela</t>
  </si>
  <si>
    <t>D100362000055</t>
  </si>
  <si>
    <t>Rudzu iela</t>
  </si>
  <si>
    <t>D100362000056</t>
  </si>
  <si>
    <t>Rūpniecības iela</t>
  </si>
  <si>
    <t>Paralēlā brauktuve</t>
  </si>
  <si>
    <t>D100362000057</t>
  </si>
  <si>
    <t>Saules iela</t>
  </si>
  <si>
    <t>0,420</t>
  </si>
  <si>
    <t>D100362000058</t>
  </si>
  <si>
    <t>Siguldas iela</t>
  </si>
  <si>
    <t>0,00</t>
  </si>
  <si>
    <t>0,167</t>
  </si>
  <si>
    <t>D100362000059</t>
  </si>
  <si>
    <t>Siladieviņu iela</t>
  </si>
  <si>
    <t>D100362000060</t>
  </si>
  <si>
    <t>Smilšu iela</t>
  </si>
  <si>
    <t>D100362000061</t>
  </si>
  <si>
    <t>Sofijas iela</t>
  </si>
  <si>
    <t>0,215</t>
  </si>
  <si>
    <t>D100362000062</t>
  </si>
  <si>
    <t>Sporta iela</t>
  </si>
  <si>
    <t>D100362000063</t>
  </si>
  <si>
    <t>Stacijas iela</t>
  </si>
  <si>
    <t>0,188</t>
  </si>
  <si>
    <t>0,587</t>
  </si>
  <si>
    <t>D100362000064</t>
  </si>
  <si>
    <t>Stadiona iela</t>
  </si>
  <si>
    <t>D100362000065</t>
  </si>
  <si>
    <t>Stirnu iela</t>
  </si>
  <si>
    <t>0,849</t>
  </si>
  <si>
    <t>D100362000066</t>
  </si>
  <si>
    <t>Strazdu iela</t>
  </si>
  <si>
    <t>D100362000067</t>
  </si>
  <si>
    <t>Strēlnieku iela</t>
  </si>
  <si>
    <t>D100362000068</t>
  </si>
  <si>
    <t>Tranšeju iela</t>
  </si>
  <si>
    <t>D100362000069</t>
  </si>
  <si>
    <t>Turku iela</t>
  </si>
  <si>
    <t>0,165</t>
  </si>
  <si>
    <t>D100362000070</t>
  </si>
  <si>
    <t>Upes iela</t>
  </si>
  <si>
    <t>0,21</t>
  </si>
  <si>
    <t>D100362000071</t>
  </si>
  <si>
    <t>Upmalas iela</t>
  </si>
  <si>
    <t>D100362000072</t>
  </si>
  <si>
    <t>Uzvaras iela</t>
  </si>
  <si>
    <t>D100362000073</t>
  </si>
  <si>
    <t>Vecbaznīcas iela</t>
  </si>
  <si>
    <t>D100362000074</t>
  </si>
  <si>
    <t>Vecskolas iela</t>
  </si>
  <si>
    <t>0,232</t>
  </si>
  <si>
    <t>D100362000075</t>
  </si>
  <si>
    <t>Vecticībnieku iela</t>
  </si>
  <si>
    <t>D100362000076</t>
  </si>
  <si>
    <t>Vidzemes iela</t>
  </si>
  <si>
    <t>D100362000077</t>
  </si>
  <si>
    <t>Zaļā iela</t>
  </si>
  <si>
    <t>D100362000078</t>
  </si>
  <si>
    <t>Zemgales iela</t>
  </si>
  <si>
    <t>76110030605001</t>
  </si>
  <si>
    <t>76110011635001</t>
  </si>
  <si>
    <t>76110031403001</t>
  </si>
  <si>
    <t>76110050121001</t>
  </si>
  <si>
    <t>76110051017002</t>
  </si>
  <si>
    <t>76110030815001</t>
  </si>
  <si>
    <t>76110040525001</t>
  </si>
  <si>
    <t>76110050947002</t>
  </si>
  <si>
    <t>76110020907003</t>
  </si>
  <si>
    <t>76110040026001</t>
  </si>
  <si>
    <t>76110032017002</t>
  </si>
  <si>
    <t>76110052320001</t>
  </si>
  <si>
    <t>76110040206013</t>
  </si>
  <si>
    <t>76110011533003</t>
  </si>
  <si>
    <t>76110011637001</t>
  </si>
  <si>
    <t>76110040439001</t>
  </si>
  <si>
    <t>76110040439002</t>
  </si>
  <si>
    <t>76110040439003</t>
  </si>
  <si>
    <t>76110050945001</t>
  </si>
  <si>
    <t>76110010123001</t>
  </si>
  <si>
    <t>76110020810001</t>
  </si>
  <si>
    <t>76110020332002</t>
  </si>
  <si>
    <t>76110011636021</t>
  </si>
  <si>
    <t>76110011118004</t>
  </si>
  <si>
    <t>76110051517002</t>
  </si>
  <si>
    <t>76110051718002</t>
  </si>
  <si>
    <t>76110011535001</t>
  </si>
  <si>
    <t>76110050023001</t>
  </si>
  <si>
    <t>76110032226001</t>
  </si>
  <si>
    <t>76110010651001</t>
  </si>
  <si>
    <t>76110052123001</t>
  </si>
  <si>
    <t>76110051414001</t>
  </si>
  <si>
    <t>76110031726002</t>
  </si>
  <si>
    <t>76110031733001</t>
  </si>
  <si>
    <t>76520010216001</t>
  </si>
  <si>
    <t>76110060112003</t>
  </si>
  <si>
    <t>76520010180001</t>
  </si>
  <si>
    <t>76110051321001</t>
  </si>
  <si>
    <t>76110010527001</t>
  </si>
  <si>
    <t>76110052041001</t>
  </si>
  <si>
    <t>76110051229001</t>
  </si>
  <si>
    <t>76110050950001</t>
  </si>
  <si>
    <t>76110051323001</t>
  </si>
  <si>
    <t>76110051322001</t>
  </si>
  <si>
    <t>76110051717001</t>
  </si>
  <si>
    <t>76110051921001</t>
  </si>
  <si>
    <t>76110052042001</t>
  </si>
  <si>
    <t>76110010928001</t>
  </si>
  <si>
    <t>76110011121001</t>
  </si>
  <si>
    <t>76110050509001</t>
  </si>
  <si>
    <t>76110031912001</t>
  </si>
  <si>
    <t>76110031309001</t>
  </si>
  <si>
    <t>76110040336001</t>
  </si>
  <si>
    <t>76110020418001</t>
  </si>
  <si>
    <t>76110011534001</t>
  </si>
  <si>
    <t>76110050720001</t>
  </si>
  <si>
    <t>76110020144001</t>
  </si>
  <si>
    <t>76520010184001</t>
  </si>
  <si>
    <t>76110031619001</t>
  </si>
  <si>
    <t>76110030606001</t>
  </si>
  <si>
    <t>76110050722001</t>
  </si>
  <si>
    <t>76110020330001</t>
  </si>
  <si>
    <t>76860070695001</t>
  </si>
  <si>
    <t>76110020141001</t>
  </si>
  <si>
    <t>76860070531001</t>
  </si>
  <si>
    <t>76110020228001</t>
  </si>
  <si>
    <t>76110011427001</t>
  </si>
  <si>
    <t>76110040524001</t>
  </si>
  <si>
    <t>76110011030001</t>
  </si>
  <si>
    <t>76520020372001</t>
  </si>
  <si>
    <t>76110032403002</t>
  </si>
  <si>
    <t>76110040901002</t>
  </si>
  <si>
    <t>76110052701003</t>
  </si>
  <si>
    <t>76860070498001</t>
  </si>
  <si>
    <t>76110050217001</t>
  </si>
  <si>
    <t>76110040337001</t>
  </si>
  <si>
    <t>76110050133001</t>
  </si>
  <si>
    <t>76860070694001</t>
  </si>
  <si>
    <t>76110010654001</t>
  </si>
  <si>
    <t>76110010656001</t>
  </si>
  <si>
    <t>76110040437001</t>
  </si>
  <si>
    <t>76110010652003</t>
  </si>
  <si>
    <t>76110030416001</t>
  </si>
  <si>
    <t>76110031216001</t>
  </si>
  <si>
    <t>76110040437002</t>
  </si>
  <si>
    <t>76110031115001</t>
  </si>
  <si>
    <t>76110030818001</t>
  </si>
  <si>
    <t>76110010222001</t>
  </si>
  <si>
    <t>76110010018001</t>
  </si>
  <si>
    <t>76110052611001</t>
  </si>
  <si>
    <t>76110052520001</t>
  </si>
  <si>
    <t>76110010835001</t>
  </si>
  <si>
    <t>76110031727001</t>
  </si>
  <si>
    <t>76110040438001</t>
  </si>
  <si>
    <t>76110020602001</t>
  </si>
  <si>
    <t>76520010177001</t>
  </si>
  <si>
    <t>76110011202003</t>
  </si>
  <si>
    <t>76520010183001</t>
  </si>
  <si>
    <t>76520010182001</t>
  </si>
  <si>
    <t>76110010932001</t>
  </si>
  <si>
    <t>76110051228001</t>
  </si>
  <si>
    <t>76110050419001</t>
  </si>
  <si>
    <t>76110010425001</t>
  </si>
  <si>
    <t>76860070693001</t>
  </si>
  <si>
    <t>76110010655001</t>
  </si>
  <si>
    <t>76110052612001</t>
  </si>
  <si>
    <t>76110011703002</t>
  </si>
  <si>
    <t>76110020135003</t>
  </si>
  <si>
    <t>76110011335006</t>
  </si>
  <si>
    <t>76110050824002</t>
  </si>
  <si>
    <t>76110050021001</t>
  </si>
  <si>
    <t>76110052221003</t>
  </si>
  <si>
    <t>76110010830005</t>
  </si>
  <si>
    <t>76110010127001</t>
  </si>
  <si>
    <t>76110031617001</t>
  </si>
  <si>
    <t>76110030330001</t>
  </si>
  <si>
    <t>Līvāni</t>
  </si>
  <si>
    <t>Dubnas tilts</t>
  </si>
  <si>
    <t>Dzelzsbetons</t>
  </si>
  <si>
    <t>634337, 247969</t>
  </si>
  <si>
    <t>Līvānu novada pašvaldības autoceļu un ielu saraksts TURKU pagastā</t>
  </si>
  <si>
    <t>Kopā Turku pagasta autoceļi un ielas</t>
  </si>
  <si>
    <t>Līvānu novada pašvaldības autoceļu un ielu saraksts SUTRU pagastā</t>
  </si>
  <si>
    <r>
      <t>Kopā Sutru</t>
    </r>
    <r>
      <rPr>
        <b/>
        <sz val="8"/>
        <color rgb="FFFF0000"/>
        <rFont val="Arial"/>
        <family val="2"/>
        <charset val="186"/>
      </rPr>
      <t xml:space="preserve"> </t>
    </r>
    <r>
      <rPr>
        <b/>
        <sz val="8"/>
        <rFont val="Arial"/>
        <family val="2"/>
        <charset val="186"/>
      </rPr>
      <t>pagasta autoceļi un ielas</t>
    </r>
  </si>
  <si>
    <t>Līvānu novada pašvaldības autoceļu un ielu saraksts RUDZĀTU pagastā</t>
  </si>
  <si>
    <t>Kopā Rudzātu pagasta autoceļi un ielas</t>
  </si>
  <si>
    <t>Līvānu novada pašvaldības autoceļu un ielu saraksts ROŽUPES pagastā</t>
  </si>
  <si>
    <r>
      <t>Kopā Rožupes</t>
    </r>
    <r>
      <rPr>
        <b/>
        <sz val="8"/>
        <color rgb="FFFF0000"/>
        <rFont val="Arial"/>
        <family val="2"/>
        <charset val="186"/>
      </rPr>
      <t xml:space="preserve"> </t>
    </r>
    <r>
      <rPr>
        <b/>
        <sz val="8"/>
        <rFont val="Arial"/>
        <family val="2"/>
        <charset val="186"/>
      </rPr>
      <t>pagasta autoceļi un ielas</t>
    </r>
  </si>
  <si>
    <t>Līvānu novada pašvaldības autoceļu un ielu saraksts JERSIKAS pagastā</t>
  </si>
  <si>
    <t>Kopā Jersikas pagasta autoceļi un ielas</t>
  </si>
  <si>
    <t>A100364000079</t>
  </si>
  <si>
    <t>A100364000080</t>
  </si>
  <si>
    <t>A100364000081</t>
  </si>
  <si>
    <t>B100364000082</t>
  </si>
  <si>
    <t>B100364000083</t>
  </si>
  <si>
    <t>B100364000084</t>
  </si>
  <si>
    <t>B100364000085</t>
  </si>
  <si>
    <t>B100364000086</t>
  </si>
  <si>
    <t>B100364000087</t>
  </si>
  <si>
    <t>B100364000088</t>
  </si>
  <si>
    <t>B100364000089</t>
  </si>
  <si>
    <t>B100364000090</t>
  </si>
  <si>
    <t>B100364000091</t>
  </si>
  <si>
    <t>C100364000092</t>
  </si>
  <si>
    <t>C100364000093</t>
  </si>
  <si>
    <t>C100364000094</t>
  </si>
  <si>
    <t>C100364000095</t>
  </si>
  <si>
    <t>C100364000096</t>
  </si>
  <si>
    <t>C100364000097</t>
  </si>
  <si>
    <t>76520030339001</t>
  </si>
  <si>
    <t>76520030380001</t>
  </si>
  <si>
    <t>76520040188001</t>
  </si>
  <si>
    <t>76520010181001</t>
  </si>
  <si>
    <t>76520020350001</t>
  </si>
  <si>
    <t>76520020006011</t>
  </si>
  <si>
    <t>76520030214001</t>
  </si>
  <si>
    <t>76520030007010</t>
  </si>
  <si>
    <t>76520050575001</t>
  </si>
  <si>
    <t>76520050563001</t>
  </si>
  <si>
    <t>76520070212001</t>
  </si>
  <si>
    <t>76520070214001</t>
  </si>
  <si>
    <t>76520070215001</t>
  </si>
  <si>
    <t>76520070219001</t>
  </si>
  <si>
    <t>76520070220001</t>
  </si>
  <si>
    <t>76520030083001</t>
  </si>
  <si>
    <t>76520020375001</t>
  </si>
  <si>
    <t>76520030340001</t>
  </si>
  <si>
    <t>76520030092001</t>
  </si>
  <si>
    <t>76520030349001</t>
  </si>
  <si>
    <t>76520030133001</t>
  </si>
  <si>
    <t>76520070194001</t>
  </si>
  <si>
    <t>B100364000098</t>
  </si>
  <si>
    <t>Bērzu iela</t>
  </si>
  <si>
    <t>1,090</t>
  </si>
  <si>
    <t>Piebr.c. ūdenstornim</t>
  </si>
  <si>
    <t>0,145</t>
  </si>
  <si>
    <t>A100364000099</t>
  </si>
  <si>
    <t>0,36</t>
  </si>
  <si>
    <t>1,595</t>
  </si>
  <si>
    <t>B100364000100</t>
  </si>
  <si>
    <t>Torņu iela</t>
  </si>
  <si>
    <t>0,350</t>
  </si>
  <si>
    <t>0,455</t>
  </si>
  <si>
    <t>B100364000101</t>
  </si>
  <si>
    <t>Vītolu iela</t>
  </si>
  <si>
    <t>0,070</t>
  </si>
  <si>
    <t>0,580</t>
  </si>
  <si>
    <t>B100364000102</t>
  </si>
  <si>
    <t>0,010</t>
  </si>
  <si>
    <t>0,560</t>
  </si>
  <si>
    <t>B100364000103</t>
  </si>
  <si>
    <t>0,355</t>
  </si>
  <si>
    <t>1,485</t>
  </si>
  <si>
    <t>C100364000104</t>
  </si>
  <si>
    <t>0,135</t>
  </si>
  <si>
    <t>Upenieki</t>
  </si>
  <si>
    <t>Jersika</t>
  </si>
  <si>
    <t>76520030004009</t>
  </si>
  <si>
    <t>76520030376001</t>
  </si>
  <si>
    <t>76520030299001</t>
  </si>
  <si>
    <t>76520030301001</t>
  </si>
  <si>
    <t>76520050559001</t>
  </si>
  <si>
    <t>76520050527001</t>
  </si>
  <si>
    <t>76520050560001</t>
  </si>
  <si>
    <t>J01</t>
  </si>
  <si>
    <t>J17</t>
  </si>
  <si>
    <t>J23</t>
  </si>
  <si>
    <t>J03</t>
  </si>
  <si>
    <t>J06</t>
  </si>
  <si>
    <t>J07</t>
  </si>
  <si>
    <t>J08</t>
  </si>
  <si>
    <t>J12</t>
  </si>
  <si>
    <t>J13</t>
  </si>
  <si>
    <t>J14</t>
  </si>
  <si>
    <t>J15</t>
  </si>
  <si>
    <t>J16</t>
  </si>
  <si>
    <t>J20</t>
  </si>
  <si>
    <t>J02</t>
  </si>
  <si>
    <t>J09</t>
  </si>
  <si>
    <t>Pievedceļš Upenieku kapsētai</t>
  </si>
  <si>
    <t>J19</t>
  </si>
  <si>
    <t>J21</t>
  </si>
  <si>
    <t>J22</t>
  </si>
  <si>
    <t>J16N</t>
  </si>
  <si>
    <t>Brauktuve uz Dzegužkalnu</t>
  </si>
  <si>
    <t>J10</t>
  </si>
  <si>
    <t>J11</t>
  </si>
  <si>
    <t>J18</t>
  </si>
  <si>
    <t>Skolas iela</t>
  </si>
  <si>
    <t>Pievedc. pārceltuvei Dunavā</t>
  </si>
  <si>
    <t>Cirsenieki - Iztekas</t>
  </si>
  <si>
    <t>Brūveri - Iztekas</t>
  </si>
  <si>
    <t>Autoceļš P63 - Liepiņas</t>
  </si>
  <si>
    <t>Grāveri - Smilškalni</t>
  </si>
  <si>
    <t>Grāveri - Iesalnieki - Vuceni</t>
  </si>
  <si>
    <t>Dārznieki - Muižnieki</t>
  </si>
  <si>
    <t>Upenieki - Narvenīca</t>
  </si>
  <si>
    <t>Jersika - Darankas</t>
  </si>
  <si>
    <t>Āriņi - Dimanti</t>
  </si>
  <si>
    <t>Gospori - Strodi</t>
  </si>
  <si>
    <t>Lauri - Dzeneskalns</t>
  </si>
  <si>
    <t>A6 - Lapsukalns - A6</t>
  </si>
  <si>
    <t>Daugavas iela - Grāveri</t>
  </si>
  <si>
    <t>Upenieku kapi - Ozoliņi - A6</t>
  </si>
  <si>
    <t>Pievedc. attīrīšanas iekārtām</t>
  </si>
  <si>
    <t>Upenieku kapi - Labieši</t>
  </si>
  <si>
    <t>B100364100105</t>
  </si>
  <si>
    <t>A100364100106</t>
  </si>
  <si>
    <t>A100364100107</t>
  </si>
  <si>
    <t>A100364100108</t>
  </si>
  <si>
    <t>B100364100109</t>
  </si>
  <si>
    <t>B100364100110</t>
  </si>
  <si>
    <t>B100364100111</t>
  </si>
  <si>
    <t>B100364100112</t>
  </si>
  <si>
    <t>B100364100113</t>
  </si>
  <si>
    <t>B100364100114</t>
  </si>
  <si>
    <t>B100364100115</t>
  </si>
  <si>
    <t>B100364100116</t>
  </si>
  <si>
    <t>B100364100117</t>
  </si>
  <si>
    <t>B100364100118</t>
  </si>
  <si>
    <t>B100364100119</t>
  </si>
  <si>
    <t>B100364100120</t>
  </si>
  <si>
    <t>B100364100121</t>
  </si>
  <si>
    <t>B100364100122</t>
  </si>
  <si>
    <t>B100364100123</t>
  </si>
  <si>
    <t>B100364100124</t>
  </si>
  <si>
    <t>B100364100125</t>
  </si>
  <si>
    <t>B100364100126</t>
  </si>
  <si>
    <t>B100364100127</t>
  </si>
  <si>
    <t>B100364100128</t>
  </si>
  <si>
    <t>B100364100129</t>
  </si>
  <si>
    <t>B100364100130</t>
  </si>
  <si>
    <t>B100364100131</t>
  </si>
  <si>
    <t>B100364100132</t>
  </si>
  <si>
    <t>C100364100133</t>
  </si>
  <si>
    <t>C100364100134</t>
  </si>
  <si>
    <t>C100364100135</t>
  </si>
  <si>
    <t>C100364100136</t>
  </si>
  <si>
    <t>C100364100137</t>
  </si>
  <si>
    <t>C100364100138</t>
  </si>
  <si>
    <t>C100364100139</t>
  </si>
  <si>
    <t>C100364100140</t>
  </si>
  <si>
    <t>C100364100141</t>
  </si>
  <si>
    <t>C100364100142</t>
  </si>
  <si>
    <t>C100364100143</t>
  </si>
  <si>
    <t>C100364100144</t>
  </si>
  <si>
    <t>C100364100145</t>
  </si>
  <si>
    <t>C100364100146</t>
  </si>
  <si>
    <t>C100364100147</t>
  </si>
  <si>
    <t>C100364100148</t>
  </si>
  <si>
    <t>C100364100149</t>
  </si>
  <si>
    <t>C100364100150</t>
  </si>
  <si>
    <t>C100364100151</t>
  </si>
  <si>
    <t>B100364100152</t>
  </si>
  <si>
    <t>0,000</t>
  </si>
  <si>
    <t>0,400</t>
  </si>
  <si>
    <t>0,550</t>
  </si>
  <si>
    <t>B100364100153</t>
  </si>
  <si>
    <t>0,007</t>
  </si>
  <si>
    <t>0,236</t>
  </si>
  <si>
    <t>B100364100154</t>
  </si>
  <si>
    <t>0,005</t>
  </si>
  <si>
    <t>0,118</t>
  </si>
  <si>
    <t>B100364100155</t>
  </si>
  <si>
    <t>0,379</t>
  </si>
  <si>
    <t>B100364100156</t>
  </si>
  <si>
    <t>0,298</t>
  </si>
  <si>
    <t>0,542</t>
  </si>
  <si>
    <t>A100364100157</t>
  </si>
  <si>
    <t>0,377</t>
  </si>
  <si>
    <t>0,663</t>
  </si>
  <si>
    <t>0,681</t>
  </si>
  <si>
    <t>A100364100158</t>
  </si>
  <si>
    <t>0,020</t>
  </si>
  <si>
    <t>B100364100159</t>
  </si>
  <si>
    <t>0,447</t>
  </si>
  <si>
    <t>0,525</t>
  </si>
  <si>
    <t>Rožupe</t>
  </si>
  <si>
    <t>76660080246001</t>
  </si>
  <si>
    <t>76660080248001</t>
  </si>
  <si>
    <t>76660100506001</t>
  </si>
  <si>
    <t>76660100583001</t>
  </si>
  <si>
    <t>7666080249001</t>
  </si>
  <si>
    <t>76660080249002</t>
  </si>
  <si>
    <t>76660090447001</t>
  </si>
  <si>
    <t>76660080275001</t>
  </si>
  <si>
    <t>76660060207003</t>
  </si>
  <si>
    <t>76660010006001</t>
  </si>
  <si>
    <t>76660080243001</t>
  </si>
  <si>
    <t>76660080244001</t>
  </si>
  <si>
    <t>76660080242001</t>
  </si>
  <si>
    <t>76660090453001</t>
  </si>
  <si>
    <t>76660090162001</t>
  </si>
  <si>
    <t>76660080241001</t>
  </si>
  <si>
    <t>76660080277001</t>
  </si>
  <si>
    <t>76660090062001</t>
  </si>
  <si>
    <t>76660090461001</t>
  </si>
  <si>
    <t>76660090081001</t>
  </si>
  <si>
    <t>76660090448001</t>
  </si>
  <si>
    <t>76660060210001</t>
  </si>
  <si>
    <t>76660090451001</t>
  </si>
  <si>
    <t>76660030003001</t>
  </si>
  <si>
    <t>76660100508001</t>
  </si>
  <si>
    <t>76660060016001</t>
  </si>
  <si>
    <t>76660030148001</t>
  </si>
  <si>
    <t>76660100502001</t>
  </si>
  <si>
    <t>76660060077001</t>
  </si>
  <si>
    <t>76660010169001</t>
  </si>
  <si>
    <t>76660080278001</t>
  </si>
  <si>
    <t>76660080057001</t>
  </si>
  <si>
    <t>76660050105001</t>
  </si>
  <si>
    <t>76660010119001</t>
  </si>
  <si>
    <t>76660050103001</t>
  </si>
  <si>
    <t>76660050106001</t>
  </si>
  <si>
    <t>76660020124001</t>
  </si>
  <si>
    <t>76660020232001</t>
  </si>
  <si>
    <t>76660050104001</t>
  </si>
  <si>
    <t>76660090455001</t>
  </si>
  <si>
    <t>76660030134001</t>
  </si>
  <si>
    <t>76660030133001</t>
  </si>
  <si>
    <t>76660060166001</t>
  </si>
  <si>
    <t>76660060212001</t>
  </si>
  <si>
    <t>76660100034001</t>
  </si>
  <si>
    <t>76660100510001</t>
  </si>
  <si>
    <t>76660100511001</t>
  </si>
  <si>
    <t>76660100567001</t>
  </si>
  <si>
    <t>76660100568001</t>
  </si>
  <si>
    <t>76660100569001</t>
  </si>
  <si>
    <t>76660100574001</t>
  </si>
  <si>
    <t>76660100570001</t>
  </si>
  <si>
    <t>76660100571001</t>
  </si>
  <si>
    <t>76660100501001</t>
  </si>
  <si>
    <t>76660100572002</t>
  </si>
  <si>
    <t>76660100573001</t>
  </si>
  <si>
    <t>76660010151</t>
  </si>
  <si>
    <t>76660030136</t>
  </si>
  <si>
    <t>76660030134</t>
  </si>
  <si>
    <t>Ro01</t>
  </si>
  <si>
    <t>Ro02</t>
  </si>
  <si>
    <t>Ro05</t>
  </si>
  <si>
    <t>Ro18</t>
  </si>
  <si>
    <t>Ro03</t>
  </si>
  <si>
    <t>Ro04</t>
  </si>
  <si>
    <t>Savienojums ar P63</t>
  </si>
  <si>
    <t>Ro06</t>
  </si>
  <si>
    <t>Ro07</t>
  </si>
  <si>
    <t>Ro08</t>
  </si>
  <si>
    <t>Ro09</t>
  </si>
  <si>
    <t>Ro10</t>
  </si>
  <si>
    <t>Ro11</t>
  </si>
  <si>
    <t>Ro12</t>
  </si>
  <si>
    <t>Ro13</t>
  </si>
  <si>
    <t>Ro14</t>
  </si>
  <si>
    <t>Ro15</t>
  </si>
  <si>
    <t>Ro16</t>
  </si>
  <si>
    <t>Ro17</t>
  </si>
  <si>
    <t>Ro19</t>
  </si>
  <si>
    <t>Ro20</t>
  </si>
  <si>
    <t>Ro21</t>
  </si>
  <si>
    <t>Ro22</t>
  </si>
  <si>
    <t>Ro23</t>
  </si>
  <si>
    <t>Ro24</t>
  </si>
  <si>
    <t>Ro25</t>
  </si>
  <si>
    <t>Ro26</t>
  </si>
  <si>
    <t>Ro41</t>
  </si>
  <si>
    <t>Ro27</t>
  </si>
  <si>
    <t>Ro28</t>
  </si>
  <si>
    <t>Ro29</t>
  </si>
  <si>
    <t>Ro30</t>
  </si>
  <si>
    <t>Ro31</t>
  </si>
  <si>
    <t>Ro32</t>
  </si>
  <si>
    <t>Ro33</t>
  </si>
  <si>
    <t>Ro34</t>
  </si>
  <si>
    <t>Ro35</t>
  </si>
  <si>
    <t>Ro36</t>
  </si>
  <si>
    <t>Ro37</t>
  </si>
  <si>
    <t>Ro38</t>
  </si>
  <si>
    <t>Ro39</t>
  </si>
  <si>
    <t>Ro40</t>
  </si>
  <si>
    <t>Ro43</t>
  </si>
  <si>
    <t>Ro44</t>
  </si>
  <si>
    <t>Ro45</t>
  </si>
  <si>
    <t>Autoceļš V678-Rusinova</t>
  </si>
  <si>
    <t>Ro46</t>
  </si>
  <si>
    <t>Autoceļš V678-Rusinovas kapi</t>
  </si>
  <si>
    <t>Ro47</t>
  </si>
  <si>
    <t>Voļa-Līči</t>
  </si>
  <si>
    <t>Ro01N</t>
  </si>
  <si>
    <t>Ro01i</t>
  </si>
  <si>
    <t>Ro08i</t>
  </si>
  <si>
    <t>Ro02i</t>
  </si>
  <si>
    <t>Ro03i</t>
  </si>
  <si>
    <t>Ro04i</t>
  </si>
  <si>
    <t>Ro05i</t>
  </si>
  <si>
    <t>Ro06i</t>
  </si>
  <si>
    <t>Ro07i</t>
  </si>
  <si>
    <t>Dārzu iela</t>
  </si>
  <si>
    <t>Draudzības laukums</t>
  </si>
  <si>
    <t>Drēņi - Kalvāni - Lietaunieki</t>
  </si>
  <si>
    <t>Jaudzemi - Līvāni</t>
  </si>
  <si>
    <t>Rožupe - Babri - Gulbinski</t>
  </si>
  <si>
    <t>Rožupe - Rušenieki</t>
  </si>
  <si>
    <t>Pētermuiža - Kūdras purvs</t>
  </si>
  <si>
    <t>Muktupāveli - Laivacumi - Jaunbirzāki</t>
  </si>
  <si>
    <t>Vecsala - Čigānsala</t>
  </si>
  <si>
    <t>Stikāni - Skrebeļi</t>
  </si>
  <si>
    <t>Jaudzemi - Lielojuri</t>
  </si>
  <si>
    <t>Daugavieši - Kalvāni</t>
  </si>
  <si>
    <t>Dubnas - Jaudzemi</t>
  </si>
  <si>
    <t>Kūkusiliņi - Jaujas</t>
  </si>
  <si>
    <t>Kūkas - Jaujas</t>
  </si>
  <si>
    <t>Pētermuiža - Kūkas</t>
  </si>
  <si>
    <t>Daugavieši - Jaudzemi</t>
  </si>
  <si>
    <t>Dzirkaļi - Krastmaļi</t>
  </si>
  <si>
    <t>Muktupāveli - Vasarnīcas</t>
  </si>
  <si>
    <t>Muktupāveli - Čigānīca - Vecticībnieku kapi</t>
  </si>
  <si>
    <t>Laivacumi - Rušenieki</t>
  </si>
  <si>
    <t>Rožupe - Vilmenieši</t>
  </si>
  <si>
    <t>Druvas - Rusiņi</t>
  </si>
  <si>
    <t>Kūkas - Gusevi</t>
  </si>
  <si>
    <t>Tomiņi - Sūkņu stacija - Peivelišķi</t>
  </si>
  <si>
    <t>Peivelišķi - Puduļu kapi</t>
  </si>
  <si>
    <t>Rubeņi  -  Vecā Sala - Rubeņkalns</t>
  </si>
  <si>
    <t>Lāčkāji - Stikāni</t>
  </si>
  <si>
    <t>Gulbinski - Samuldruva</t>
  </si>
  <si>
    <t>Drēņi - Kokzāģētava</t>
  </si>
  <si>
    <t>Brūklenāji - Drēņi</t>
  </si>
  <si>
    <t>Mālnieki - Sproģi</t>
  </si>
  <si>
    <t>Gercāni - Gercānu kapi</t>
  </si>
  <si>
    <t>Mālnieki - Liepnieki</t>
  </si>
  <si>
    <t>Medņu Kalns - Lojāni</t>
  </si>
  <si>
    <t>Mežancāni - Sūkņu stacija</t>
  </si>
  <si>
    <t>Mežancāni - Skrūzmaņu kapi</t>
  </si>
  <si>
    <t>Mālkalni - Mālkalnu kapi</t>
  </si>
  <si>
    <t>Mucenieki - Mucenieku kapi</t>
  </si>
  <si>
    <t>Cielavka - Aizpūre</t>
  </si>
  <si>
    <t>Kivlenieki - Budencova</t>
  </si>
  <si>
    <t>Vecā sala - Rubeņkalns</t>
  </si>
  <si>
    <t>Podusala - Stepāres - Čigānsala</t>
  </si>
  <si>
    <t>Gulbinski - Priedītes</t>
  </si>
  <si>
    <t>Rožupe - Rusinova</t>
  </si>
  <si>
    <t>Pēter-muižas tilts</t>
  </si>
  <si>
    <t>640210, 247748</t>
  </si>
  <si>
    <t>A100364200160</t>
  </si>
  <si>
    <t>76680070366001</t>
  </si>
  <si>
    <t>B200364200161</t>
  </si>
  <si>
    <t>B100364200162</t>
  </si>
  <si>
    <t>B100364200163</t>
  </si>
  <si>
    <t>B100364200164</t>
  </si>
  <si>
    <t>B100364200165</t>
  </si>
  <si>
    <t>B100364200166</t>
  </si>
  <si>
    <t>B100364200167</t>
  </si>
  <si>
    <t>B100364200168</t>
  </si>
  <si>
    <t>B100364200169</t>
  </si>
  <si>
    <t>B100364200170</t>
  </si>
  <si>
    <t>B100364200171</t>
  </si>
  <si>
    <t>B100364200172</t>
  </si>
  <si>
    <t>B100364200173</t>
  </si>
  <si>
    <t>B100364200174</t>
  </si>
  <si>
    <t>C100364200175</t>
  </si>
  <si>
    <t>C100364200176</t>
  </si>
  <si>
    <t>C100364200177</t>
  </si>
  <si>
    <t>76680090007001</t>
  </si>
  <si>
    <t>Vilcānu tilts</t>
  </si>
  <si>
    <t>Metāls</t>
  </si>
  <si>
    <t>B100364200178</t>
  </si>
  <si>
    <t>Nobrauktuve gar Nr.8</t>
  </si>
  <si>
    <t>B100364200179</t>
  </si>
  <si>
    <t>Nobrauktuve 1 uz Nr.16</t>
  </si>
  <si>
    <t>Nobrauktuve 2 uz Nr.20</t>
  </si>
  <si>
    <t>B100364200180</t>
  </si>
  <si>
    <t>Rudzāti</t>
  </si>
  <si>
    <t>A100364200181</t>
  </si>
  <si>
    <t>Savienojums ar Varoņu ielu</t>
  </si>
  <si>
    <t>A100364200182</t>
  </si>
  <si>
    <t>Ru02</t>
  </si>
  <si>
    <t>Ru01</t>
  </si>
  <si>
    <t>Ru03</t>
  </si>
  <si>
    <t>Borovkas ceļš</t>
  </si>
  <si>
    <t>Ru04</t>
  </si>
  <si>
    <t>Ru05</t>
  </si>
  <si>
    <t>Ru06</t>
  </si>
  <si>
    <t>Ru07</t>
  </si>
  <si>
    <t>Ru08</t>
  </si>
  <si>
    <t>Vidu ceļš</t>
  </si>
  <si>
    <t>Ru09</t>
  </si>
  <si>
    <t>Ru10</t>
  </si>
  <si>
    <t>Ru11</t>
  </si>
  <si>
    <t>Ru12</t>
  </si>
  <si>
    <t>Ru13</t>
  </si>
  <si>
    <t>Ru14</t>
  </si>
  <si>
    <t>Ru15</t>
  </si>
  <si>
    <t>Ru16</t>
  </si>
  <si>
    <t>Ru17</t>
  </si>
  <si>
    <t>Vilcānu ceļš</t>
  </si>
  <si>
    <t>Ru19</t>
  </si>
  <si>
    <t>Rudzāti - Lūzenieki - Brīsla</t>
  </si>
  <si>
    <t>Mālkalni - Vidi - Mežvidi</t>
  </si>
  <si>
    <t>Steķi - Vārpsala</t>
  </si>
  <si>
    <t>Steķi - Salasgals</t>
  </si>
  <si>
    <t>Steķi - Medņevka</t>
  </si>
  <si>
    <t>Mālakalns - Rudzētiņas - Vidi</t>
  </si>
  <si>
    <t>Lūzenieki - Bikaunieki</t>
  </si>
  <si>
    <t>Vilkmugure - Pīļupsala</t>
  </si>
  <si>
    <t>Rudzāti - Saltupe</t>
  </si>
  <si>
    <t>Būmaņi - Rudzētiņas</t>
  </si>
  <si>
    <t>Būmaņi - Pintāni - Vidi</t>
  </si>
  <si>
    <t>Alksnieši - Slīčauka</t>
  </si>
  <si>
    <t>Alksnieši - Brūveri</t>
  </si>
  <si>
    <t>Borovka - Slīčauka</t>
  </si>
  <si>
    <t>Eleonorvile - Eleonorviles kapi</t>
  </si>
  <si>
    <t>Ru01i</t>
  </si>
  <si>
    <t>Ru02i</t>
  </si>
  <si>
    <t>Ru03i</t>
  </si>
  <si>
    <t>Ru05i</t>
  </si>
  <si>
    <t>Ru04i</t>
  </si>
  <si>
    <t>Jaunatnes iela</t>
  </si>
  <si>
    <t>Mehanizatoru iela</t>
  </si>
  <si>
    <t>Miera iela</t>
  </si>
  <si>
    <t>Varoņu iela</t>
  </si>
  <si>
    <t>76680040136001</t>
  </si>
  <si>
    <t>76680070368001</t>
  </si>
  <si>
    <t>76680030113001</t>
  </si>
  <si>
    <t>76680030115001</t>
  </si>
  <si>
    <t>76680030116001</t>
  </si>
  <si>
    <t>76680040137001</t>
  </si>
  <si>
    <t>76680040140001</t>
  </si>
  <si>
    <t>76680060128002</t>
  </si>
  <si>
    <t>76680070367001</t>
  </si>
  <si>
    <t>76680070404001</t>
  </si>
  <si>
    <t>76680070011005</t>
  </si>
  <si>
    <t>76680070001003</t>
  </si>
  <si>
    <t>76680090071001</t>
  </si>
  <si>
    <t>76680090072001</t>
  </si>
  <si>
    <t>76680070261001</t>
  </si>
  <si>
    <t>76680050121001</t>
  </si>
  <si>
    <t>76680050121002</t>
  </si>
  <si>
    <t>76680070415001</t>
  </si>
  <si>
    <t>76680070396001</t>
  </si>
  <si>
    <t>76680070395001</t>
  </si>
  <si>
    <t>76680070333005</t>
  </si>
  <si>
    <t>76680070413001</t>
  </si>
  <si>
    <t>76680070414001</t>
  </si>
  <si>
    <t>655229, 258571</t>
  </si>
  <si>
    <t>Eleonor-viles tilts</t>
  </si>
  <si>
    <t>655132, 253078</t>
  </si>
  <si>
    <t>A100364300183</t>
  </si>
  <si>
    <t>Sutru tilts</t>
  </si>
  <si>
    <t>B100364300184</t>
  </si>
  <si>
    <t>B200364300185</t>
  </si>
  <si>
    <t>B200364300186</t>
  </si>
  <si>
    <t>B100364300187</t>
  </si>
  <si>
    <t>B100364300188</t>
  </si>
  <si>
    <t>B100364300189</t>
  </si>
  <si>
    <t>B100364300190</t>
  </si>
  <si>
    <t>B100364300191</t>
  </si>
  <si>
    <t>B100364300192</t>
  </si>
  <si>
    <t>B200364300193</t>
  </si>
  <si>
    <t>B200364300194</t>
  </si>
  <si>
    <t>B100364300201</t>
  </si>
  <si>
    <t>0,345</t>
  </si>
  <si>
    <t>B100364300202</t>
  </si>
  <si>
    <t>0,310</t>
  </si>
  <si>
    <t>B100364300203</t>
  </si>
  <si>
    <t>0,125</t>
  </si>
  <si>
    <t>Sutri</t>
  </si>
  <si>
    <t>A100364300204</t>
  </si>
  <si>
    <t>0,635</t>
  </si>
  <si>
    <t>Nobrauktuve. uz pagastmāju</t>
  </si>
  <si>
    <t>0,360</t>
  </si>
  <si>
    <t>Nobrauktuve uz šķūņiem</t>
  </si>
  <si>
    <t>0,050</t>
  </si>
  <si>
    <t>0,160</t>
  </si>
  <si>
    <t>C100364300195</t>
  </si>
  <si>
    <t>C100364300196</t>
  </si>
  <si>
    <t>C100364300197</t>
  </si>
  <si>
    <t>C100364300198</t>
  </si>
  <si>
    <t>C200364300199</t>
  </si>
  <si>
    <t>C100364300200</t>
  </si>
  <si>
    <t>S02</t>
  </si>
  <si>
    <t>S01</t>
  </si>
  <si>
    <t>S04</t>
  </si>
  <si>
    <t>S05</t>
  </si>
  <si>
    <t>S06</t>
  </si>
  <si>
    <t>S07</t>
  </si>
  <si>
    <t>S08</t>
  </si>
  <si>
    <t>S09</t>
  </si>
  <si>
    <t>S10</t>
  </si>
  <si>
    <t>S11</t>
  </si>
  <si>
    <t>S12</t>
  </si>
  <si>
    <t>S13</t>
  </si>
  <si>
    <t>S14</t>
  </si>
  <si>
    <t>S15</t>
  </si>
  <si>
    <t>S16</t>
  </si>
  <si>
    <t>S17</t>
  </si>
  <si>
    <t>S18</t>
  </si>
  <si>
    <t>Nobraktuve uz Somapļavu</t>
  </si>
  <si>
    <t>S12N</t>
  </si>
  <si>
    <t>S01i</t>
  </si>
  <si>
    <t>S02i</t>
  </si>
  <si>
    <t>S03i</t>
  </si>
  <si>
    <t>S04i</t>
  </si>
  <si>
    <t>Kalna iela</t>
  </si>
  <si>
    <t>Sutri - Ragaviki</t>
  </si>
  <si>
    <t>Apšenieki - Kārļi</t>
  </si>
  <si>
    <t>Sutri - Krivoki</t>
  </si>
  <si>
    <t>Kauparnieki - Kaži</t>
  </si>
  <si>
    <t>Lipuški - Znotiņi</t>
  </si>
  <si>
    <t>Babinova - Sanaude</t>
  </si>
  <si>
    <t>Druva - Sanaude</t>
  </si>
  <si>
    <t>Sutri - Druva</t>
  </si>
  <si>
    <t>Lipuški - Lipuški</t>
  </si>
  <si>
    <t>Lipuški - Kaupre</t>
  </si>
  <si>
    <t>Raunieši - Šultes</t>
  </si>
  <si>
    <t>Raunieši - Slapkova</t>
  </si>
  <si>
    <t>Brenčore - Briežudārzs</t>
  </si>
  <si>
    <t>Sutri - Fridrigshofa</t>
  </si>
  <si>
    <t>Kauparnieki - Kauparnieki</t>
  </si>
  <si>
    <t>Kaži - Kaži</t>
  </si>
  <si>
    <t>Pirtsvieta - Šultes</t>
  </si>
  <si>
    <t>76820040091001</t>
  </si>
  <si>
    <t>76820010119001</t>
  </si>
  <si>
    <t>76820020424001</t>
  </si>
  <si>
    <t>76820050190001</t>
  </si>
  <si>
    <t>76820020429001</t>
  </si>
  <si>
    <t>76820020422001</t>
  </si>
  <si>
    <t>76820050252001</t>
  </si>
  <si>
    <t>76820050253001</t>
  </si>
  <si>
    <t>76820030266002</t>
  </si>
  <si>
    <t>76820030266001</t>
  </si>
  <si>
    <t>76820030241003</t>
  </si>
  <si>
    <t>76820020340001</t>
  </si>
  <si>
    <t>76820020432001</t>
  </si>
  <si>
    <t>76820020491001</t>
  </si>
  <si>
    <t>76820030267001</t>
  </si>
  <si>
    <t>76820020489001</t>
  </si>
  <si>
    <t>76820020488001</t>
  </si>
  <si>
    <t>76820020490001</t>
  </si>
  <si>
    <t>76820020096003</t>
  </si>
  <si>
    <t>76820040090001</t>
  </si>
  <si>
    <t>76820020431001</t>
  </si>
  <si>
    <t>76820020598001</t>
  </si>
  <si>
    <t>76820040090002</t>
  </si>
  <si>
    <t>654284, 241150</t>
  </si>
  <si>
    <t>76820050211001</t>
  </si>
  <si>
    <t>A200364400205</t>
  </si>
  <si>
    <t>A100364400206</t>
  </si>
  <si>
    <t>B100364400207</t>
  </si>
  <si>
    <t>B100364400208</t>
  </si>
  <si>
    <t>B100364400209</t>
  </si>
  <si>
    <t>B100364400210</t>
  </si>
  <si>
    <t>B100364400211</t>
  </si>
  <si>
    <t>B100364400212</t>
  </si>
  <si>
    <t>B100364400213</t>
  </si>
  <si>
    <t>B100364400214</t>
  </si>
  <si>
    <t>B100364400215</t>
  </si>
  <si>
    <t>B100364400216</t>
  </si>
  <si>
    <t>B100364400217</t>
  </si>
  <si>
    <t>B100364400218</t>
  </si>
  <si>
    <t>B100364400219</t>
  </si>
  <si>
    <t>Kāršenieku tilts</t>
  </si>
  <si>
    <t>Vilkāju tilts</t>
  </si>
  <si>
    <t>C100364400220</t>
  </si>
  <si>
    <t>C100364400221</t>
  </si>
  <si>
    <t>C100364400222</t>
  </si>
  <si>
    <t>C100364400223</t>
  </si>
  <si>
    <t>C100364400224</t>
  </si>
  <si>
    <t>C100364400225</t>
  </si>
  <si>
    <t>C100364400226</t>
  </si>
  <si>
    <t>C100364400227</t>
  </si>
  <si>
    <t>C100364400228</t>
  </si>
  <si>
    <t>C100364400229</t>
  </si>
  <si>
    <t>C100364400230</t>
  </si>
  <si>
    <t>C100364400231</t>
  </si>
  <si>
    <t>C100364400232</t>
  </si>
  <si>
    <t>C100364400233</t>
  </si>
  <si>
    <t>C100364400234</t>
  </si>
  <si>
    <t>B100364400235</t>
  </si>
  <si>
    <t>0,130</t>
  </si>
  <si>
    <t>0,280</t>
  </si>
  <si>
    <t>B100364400236</t>
  </si>
  <si>
    <t>Silavas</t>
  </si>
  <si>
    <t>76860030011001</t>
  </si>
  <si>
    <t>76860070530001</t>
  </si>
  <si>
    <t>76860070688001</t>
  </si>
  <si>
    <t>76860070690001</t>
  </si>
  <si>
    <t>76860050249001</t>
  </si>
  <si>
    <t>76860060244001</t>
  </si>
  <si>
    <t>76860060245001</t>
  </si>
  <si>
    <t>76860010250001</t>
  </si>
  <si>
    <t>76860010248001</t>
  </si>
  <si>
    <t>76860010249001</t>
  </si>
  <si>
    <t>76860010231001</t>
  </si>
  <si>
    <t>76860030281001</t>
  </si>
  <si>
    <t>76860030280001</t>
  </si>
  <si>
    <t>76860040244001</t>
  </si>
  <si>
    <t>76860040116001</t>
  </si>
  <si>
    <t>76860061365001</t>
  </si>
  <si>
    <t>76860060395001</t>
  </si>
  <si>
    <t>76860060397001</t>
  </si>
  <si>
    <t>76860050251001</t>
  </si>
  <si>
    <t>76860070686001</t>
  </si>
  <si>
    <t>76860070154001</t>
  </si>
  <si>
    <t>76860010007005</t>
  </si>
  <si>
    <t>76860010233001</t>
  </si>
  <si>
    <t>76860050245001</t>
  </si>
  <si>
    <t>76860030278001</t>
  </si>
  <si>
    <t>76860030277001</t>
  </si>
  <si>
    <t>76860060401001</t>
  </si>
  <si>
    <t>76860060396001</t>
  </si>
  <si>
    <t>76860030007012</t>
  </si>
  <si>
    <t>76860070689001</t>
  </si>
  <si>
    <t>76860010056011</t>
  </si>
  <si>
    <t>76860070696001</t>
  </si>
  <si>
    <t>76860010247001</t>
  </si>
  <si>
    <t>76860070698001</t>
  </si>
  <si>
    <t>76860070691001</t>
  </si>
  <si>
    <t>76860070692002</t>
  </si>
  <si>
    <t>76860060398001</t>
  </si>
  <si>
    <t>T01</t>
  </si>
  <si>
    <t>T03</t>
  </si>
  <si>
    <t>T02</t>
  </si>
  <si>
    <t>T04</t>
  </si>
  <si>
    <t>T05</t>
  </si>
  <si>
    <t>Piebraucamais ceļš Gruguļu kapsētai</t>
  </si>
  <si>
    <t>T06</t>
  </si>
  <si>
    <t>T07</t>
  </si>
  <si>
    <t>T08</t>
  </si>
  <si>
    <t>T09</t>
  </si>
  <si>
    <t>T10</t>
  </si>
  <si>
    <t>T11</t>
  </si>
  <si>
    <t>T12</t>
  </si>
  <si>
    <t>T13</t>
  </si>
  <si>
    <t>T14</t>
  </si>
  <si>
    <t>T15</t>
  </si>
  <si>
    <t>T16</t>
  </si>
  <si>
    <t>T17</t>
  </si>
  <si>
    <t>T18</t>
  </si>
  <si>
    <t>T19</t>
  </si>
  <si>
    <t>T20</t>
  </si>
  <si>
    <t>T21</t>
  </si>
  <si>
    <t>T22</t>
  </si>
  <si>
    <t>T23</t>
  </si>
  <si>
    <t>T24</t>
  </si>
  <si>
    <t>T25</t>
  </si>
  <si>
    <t>Piebraucamais ceļš Veiguru kapsētai</t>
  </si>
  <si>
    <t>T26</t>
  </si>
  <si>
    <t>Piebraucamais ceļš Saliešu kapsētai</t>
  </si>
  <si>
    <t>T27</t>
  </si>
  <si>
    <t>Piebraucamais ceļš Līvānu attīrīšanas iekārtām</t>
  </si>
  <si>
    <t>T04N</t>
  </si>
  <si>
    <t>T14N</t>
  </si>
  <si>
    <t>T27N</t>
  </si>
  <si>
    <t>Brauktuve ve uz Vikājiem</t>
  </si>
  <si>
    <t>Brauktuve uz Jauno muižu</t>
  </si>
  <si>
    <t>Brauktuve uz Kalna ielu</t>
  </si>
  <si>
    <t>Nārtas - Stalidzāni - Silagals - Vanagsils - Turki</t>
  </si>
  <si>
    <t>Līvāni - Aizpurieši - Sila Sproģi - Daukstes - Silavas</t>
  </si>
  <si>
    <t>Veiguri - Silavas - Robežnieki - Gaiņi</t>
  </si>
  <si>
    <t>Stiklēri - Vilkāji - Klaudziņas</t>
  </si>
  <si>
    <t>Vidsala - Vuškārnieki</t>
  </si>
  <si>
    <t>Turki - Neretiņas</t>
  </si>
  <si>
    <t>Tilta Geduši - Dabari</t>
  </si>
  <si>
    <t>Zundāni - Kāršenieki</t>
  </si>
  <si>
    <t>Zundāni - Kalnapurvs</t>
  </si>
  <si>
    <t>Ārsmenieki - Smelcēja</t>
  </si>
  <si>
    <t>Jaunsilavas - Aizpurieši</t>
  </si>
  <si>
    <t>Sila Sproģi - Žogi - Kalnapurvs</t>
  </si>
  <si>
    <t>Grugules - Rijasvecumi</t>
  </si>
  <si>
    <t>Grugules - Vuškārnieki</t>
  </si>
  <si>
    <t>Silavas - Dobrāns</t>
  </si>
  <si>
    <t>Beirupurvs - Liepsala</t>
  </si>
  <si>
    <t>Beirupurvs - Ilgsala</t>
  </si>
  <si>
    <t>Smelcēja - Luksti</t>
  </si>
  <si>
    <t>Zundāni - Garās Priedes</t>
  </si>
  <si>
    <t>Autoceļš V755 - Turku ūdenstornis</t>
  </si>
  <si>
    <t>Apbrauc. ceļš Silavu ezeram</t>
  </si>
  <si>
    <t>Piebrauc. ceļš Veceļu sādžai</t>
  </si>
  <si>
    <t>Piebrauc. ceļš Gaiņu kapsētai</t>
  </si>
  <si>
    <t>635461, 256117</t>
  </si>
  <si>
    <t>640664, 265893</t>
  </si>
  <si>
    <t>Līvānu novada pašvaldības autoceļu un ielu kopsavilkums uz 2025.gada 5.maiju</t>
  </si>
  <si>
    <t>Līvānu novada domes priekšsēdētājs Andris Vaivods</t>
  </si>
  <si>
    <t>Apstiprina:</t>
  </si>
  <si>
    <t>Līvānu pilsēta</t>
  </si>
  <si>
    <t>Jersikas pagasts</t>
  </si>
  <si>
    <t>Rožupes pagasts</t>
  </si>
  <si>
    <t>Rudzātu pagasts</t>
  </si>
  <si>
    <t>Sutru pagasts</t>
  </si>
  <si>
    <t>Turku pagasts</t>
  </si>
  <si>
    <r>
      <t>laukums, m</t>
    </r>
    <r>
      <rPr>
        <b/>
        <vertAlign val="superscript"/>
        <sz val="10"/>
        <rFont val="Arial"/>
        <family val="2"/>
        <charset val="186"/>
      </rPr>
      <t>2</t>
    </r>
  </si>
  <si>
    <t>2025.gada 10.maijs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</si>
</sst>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0.000"/>
    <numFmt numFmtId="165" formatCode="#,##0.000"/>
    <numFmt numFmtId="166" formatCode="0.0"/>
    <numFmt numFmtId="167" formatCode="#,##0.0"/>
    <numFmt numFmtId="168" formatCode="_-&quot;Ls&quot;\ * #,##0.00_-;\-&quot;Ls&quot;\ * #,##0.00_-;_-&quot;Ls&quot;\ * &quot;-&quot;??_-;_-@_-"/>
  </numFmts>
  <fonts count="24" x14ac:knownFonts="1">
    <font>
      <sz val="10"/>
      <name val="Arial"/>
      <charset val="186"/>
    </font>
    <font>
      <sz val="8"/>
      <name val="Arial"/>
      <family val="2"/>
      <charset val="186"/>
    </font>
    <font>
      <b/>
      <sz val="11"/>
      <name val="Arial"/>
      <family val="2"/>
      <charset val="186"/>
    </font>
    <font>
      <sz val="11"/>
      <color indexed="8"/>
      <name val="Calibri"/>
      <family val="2"/>
      <charset val="186"/>
    </font>
    <font>
      <sz val="9"/>
      <name val="Arial"/>
      <family val="2"/>
      <charset val="186"/>
    </font>
    <font>
      <vertAlign val="superscript"/>
      <sz val="8"/>
      <name val="Arial"/>
      <family val="2"/>
      <charset val="186"/>
    </font>
    <font>
      <sz val="10"/>
      <name val="Arial"/>
      <family val="2"/>
      <charset val="186"/>
    </font>
    <font>
      <b/>
      <sz val="8"/>
      <name val="Arial"/>
      <family val="2"/>
      <charset val="186"/>
    </font>
    <font>
      <b/>
      <sz val="10"/>
      <name val="Arial"/>
      <family val="2"/>
      <charset val="186"/>
    </font>
    <font>
      <i/>
      <sz val="7"/>
      <name val="Arial"/>
      <family val="2"/>
      <charset val="186"/>
    </font>
    <font>
      <i/>
      <sz val="8"/>
      <name val="Arial"/>
      <family val="2"/>
      <charset val="186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name val="Calibri"/>
      <family val="2"/>
      <charset val="186"/>
      <scheme val="minor"/>
    </font>
    <font>
      <sz val="8"/>
      <color rgb="FFFF0000"/>
      <name val="Arial"/>
      <family val="2"/>
      <charset val="186"/>
    </font>
    <font>
      <i/>
      <sz val="8"/>
      <color rgb="FFFF0000"/>
      <name val="Arial"/>
      <family val="2"/>
      <charset val="186"/>
    </font>
    <font>
      <b/>
      <sz val="8"/>
      <color rgb="FFFF0000"/>
      <name val="Arial"/>
      <family val="2"/>
      <charset val="186"/>
    </font>
    <font>
      <sz val="11"/>
      <color theme="1"/>
      <name val="Calibri"/>
      <family val="2"/>
      <scheme val="minor"/>
    </font>
    <font>
      <b/>
      <sz val="12"/>
      <name val="Arial"/>
      <family val="2"/>
      <charset val="186"/>
    </font>
    <font>
      <b/>
      <vertAlign val="superscript"/>
      <sz val="10"/>
      <name val="Arial"/>
      <family val="2"/>
      <charset val="186"/>
    </font>
    <font>
      <i/>
      <sz val="8"/>
      <color theme="1"/>
      <name val="Calibri"/>
      <family val="2"/>
      <charset val="186"/>
      <scheme val="minor"/>
    </font>
    <font>
      <sz val="11"/>
      <name val="Arial"/>
      <family val="2"/>
      <charset val="186"/>
    </font>
    <font>
      <i/>
      <sz val="9"/>
      <name val="Arial"/>
      <family val="2"/>
      <charset val="186"/>
    </font>
    <font>
      <i/>
      <sz val="8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7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3" fillId="0" borderId="0"/>
    <xf numFmtId="0" fontId="6" fillId="0" borderId="0"/>
    <xf numFmtId="0" fontId="6" fillId="0" borderId="0"/>
    <xf numFmtId="0" fontId="17" fillId="0" borderId="0"/>
    <xf numFmtId="168" fontId="3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0" borderId="0"/>
  </cellStyleXfs>
  <cellXfs count="319">
    <xf numFmtId="0" fontId="0" fillId="0" borderId="0" xfId="0"/>
    <xf numFmtId="0" fontId="1" fillId="0" borderId="0" xfId="2" applyFont="1" applyAlignment="1">
      <alignment horizontal="center" vertical="center"/>
    </xf>
    <xf numFmtId="0" fontId="1" fillId="0" borderId="0" xfId="2" applyFont="1" applyAlignment="1">
      <alignment vertical="center"/>
    </xf>
    <xf numFmtId="0" fontId="7" fillId="0" borderId="0" xfId="2" applyFont="1" applyAlignment="1">
      <alignment horizontal="center" vertical="center"/>
    </xf>
    <xf numFmtId="0" fontId="1" fillId="0" borderId="0" xfId="2" applyFont="1" applyAlignment="1">
      <alignment horizontal="right"/>
    </xf>
    <xf numFmtId="0" fontId="1" fillId="0" borderId="0" xfId="3" applyFont="1" applyAlignment="1">
      <alignment vertical="center"/>
    </xf>
    <xf numFmtId="0" fontId="1" fillId="0" borderId="0" xfId="2" applyFont="1" applyAlignment="1">
      <alignment horizontal="right" vertical="center"/>
    </xf>
    <xf numFmtId="0" fontId="1" fillId="0" borderId="0" xfId="3" applyFont="1" applyAlignment="1">
      <alignment horizontal="center" vertical="center"/>
    </xf>
    <xf numFmtId="0" fontId="1" fillId="0" borderId="0" xfId="3" applyFont="1"/>
    <xf numFmtId="0" fontId="1" fillId="0" borderId="1" xfId="3" applyFont="1" applyBorder="1" applyAlignment="1">
      <alignment horizontal="center" vertical="center" wrapText="1"/>
    </xf>
    <xf numFmtId="164" fontId="1" fillId="0" borderId="1" xfId="3" applyNumberFormat="1" applyFont="1" applyBorder="1" applyAlignment="1">
      <alignment horizontal="center" vertical="center" wrapText="1"/>
    </xf>
    <xf numFmtId="0" fontId="9" fillId="0" borderId="11" xfId="3" applyFont="1" applyBorder="1" applyAlignment="1">
      <alignment horizontal="center" vertical="center"/>
    </xf>
    <xf numFmtId="1" fontId="9" fillId="0" borderId="11" xfId="3" applyNumberFormat="1" applyFont="1" applyBorder="1" applyAlignment="1">
      <alignment horizontal="center" vertical="center"/>
    </xf>
    <xf numFmtId="0" fontId="11" fillId="0" borderId="1" xfId="3" applyFont="1" applyBorder="1" applyAlignment="1">
      <alignment horizontal="center" vertical="center"/>
    </xf>
    <xf numFmtId="0" fontId="12" fillId="0" borderId="7" xfId="3" applyFont="1" applyBorder="1" applyAlignment="1">
      <alignment horizontal="center" vertical="center"/>
    </xf>
    <xf numFmtId="0" fontId="11" fillId="0" borderId="8" xfId="3" applyFont="1" applyBorder="1" applyAlignment="1">
      <alignment horizontal="left" vertical="center"/>
    </xf>
    <xf numFmtId="0" fontId="12" fillId="0" borderId="9" xfId="3" applyFont="1" applyBorder="1" applyAlignment="1">
      <alignment horizontal="center" vertical="center"/>
    </xf>
    <xf numFmtId="0" fontId="11" fillId="0" borderId="10" xfId="3" applyFont="1" applyBorder="1" applyAlignment="1">
      <alignment horizontal="left" vertical="center"/>
    </xf>
    <xf numFmtId="0" fontId="11" fillId="0" borderId="11" xfId="3" applyFont="1" applyBorder="1" applyAlignment="1">
      <alignment horizontal="center" vertical="center"/>
    </xf>
    <xf numFmtId="0" fontId="12" fillId="0" borderId="3" xfId="3" applyFont="1" applyBorder="1" applyAlignment="1">
      <alignment horizontal="center" vertical="center"/>
    </xf>
    <xf numFmtId="0" fontId="11" fillId="0" borderId="4" xfId="3" applyFont="1" applyBorder="1" applyAlignment="1">
      <alignment horizontal="left" vertical="center"/>
    </xf>
    <xf numFmtId="0" fontId="11" fillId="0" borderId="12" xfId="3" applyFont="1" applyBorder="1" applyAlignment="1">
      <alignment horizontal="center" vertical="center"/>
    </xf>
    <xf numFmtId="3" fontId="1" fillId="0" borderId="0" xfId="3" applyNumberFormat="1" applyFont="1" applyAlignment="1">
      <alignment vertical="center"/>
    </xf>
    <xf numFmtId="164" fontId="1" fillId="0" borderId="0" xfId="3" applyNumberFormat="1" applyFont="1"/>
    <xf numFmtId="164" fontId="1" fillId="0" borderId="0" xfId="3" applyNumberFormat="1" applyFont="1" applyAlignment="1">
      <alignment horizontal="center"/>
    </xf>
    <xf numFmtId="0" fontId="1" fillId="0" borderId="0" xfId="3" applyFont="1" applyAlignment="1">
      <alignment horizontal="center"/>
    </xf>
    <xf numFmtId="0" fontId="7" fillId="0" borderId="2" xfId="3" applyFont="1" applyBorder="1" applyAlignment="1">
      <alignment vertical="center"/>
    </xf>
    <xf numFmtId="3" fontId="7" fillId="0" borderId="0" xfId="3" applyNumberFormat="1" applyFont="1"/>
    <xf numFmtId="3" fontId="7" fillId="0" borderId="0" xfId="3" applyNumberFormat="1" applyFont="1" applyAlignment="1">
      <alignment horizontal="center"/>
    </xf>
    <xf numFmtId="0" fontId="7" fillId="0" borderId="9" xfId="3" applyFont="1" applyBorder="1" applyAlignment="1">
      <alignment horizontal="center"/>
    </xf>
    <xf numFmtId="0" fontId="1" fillId="0" borderId="2" xfId="3" applyFont="1" applyBorder="1" applyAlignment="1">
      <alignment vertical="center"/>
    </xf>
    <xf numFmtId="165" fontId="7" fillId="0" borderId="0" xfId="3" applyNumberFormat="1" applyFont="1"/>
    <xf numFmtId="3" fontId="1" fillId="0" borderId="0" xfId="3" applyNumberFormat="1" applyFont="1"/>
    <xf numFmtId="166" fontId="1" fillId="0" borderId="0" xfId="3" applyNumberFormat="1" applyFont="1" applyAlignment="1">
      <alignment horizontal="center" vertical="center"/>
    </xf>
    <xf numFmtId="165" fontId="1" fillId="0" borderId="0" xfId="3" applyNumberFormat="1" applyFont="1" applyAlignment="1">
      <alignment horizontal="center"/>
    </xf>
    <xf numFmtId="165" fontId="1" fillId="0" borderId="0" xfId="3" applyNumberFormat="1" applyFont="1"/>
    <xf numFmtId="164" fontId="1" fillId="0" borderId="15" xfId="3" applyNumberFormat="1" applyFont="1" applyBorder="1" applyAlignment="1">
      <alignment horizontal="center"/>
    </xf>
    <xf numFmtId="164" fontId="13" fillId="0" borderId="13" xfId="3" applyNumberFormat="1" applyFont="1" applyBorder="1" applyAlignment="1">
      <alignment horizontal="center"/>
    </xf>
    <xf numFmtId="0" fontId="13" fillId="0" borderId="13" xfId="3" applyFont="1" applyBorder="1"/>
    <xf numFmtId="164" fontId="13" fillId="0" borderId="14" xfId="3" applyNumberFormat="1" applyFont="1" applyBorder="1" applyAlignment="1">
      <alignment horizontal="center"/>
    </xf>
    <xf numFmtId="0" fontId="13" fillId="0" borderId="14" xfId="3" applyFont="1" applyBorder="1"/>
    <xf numFmtId="0" fontId="14" fillId="0" borderId="0" xfId="3" applyFont="1" applyAlignment="1">
      <alignment horizontal="center" vertical="center"/>
    </xf>
    <xf numFmtId="0" fontId="15" fillId="0" borderId="0" xfId="3" applyFont="1" applyAlignment="1">
      <alignment vertical="top"/>
    </xf>
    <xf numFmtId="0" fontId="7" fillId="0" borderId="9" xfId="3" applyFont="1" applyBorder="1" applyAlignment="1">
      <alignment vertical="center"/>
    </xf>
    <xf numFmtId="165" fontId="7" fillId="0" borderId="1" xfId="3" applyNumberFormat="1" applyFont="1" applyBorder="1" applyAlignment="1">
      <alignment horizontal="center"/>
    </xf>
    <xf numFmtId="3" fontId="7" fillId="0" borderId="1" xfId="3" applyNumberFormat="1" applyFont="1" applyBorder="1" applyAlignment="1">
      <alignment horizontal="right"/>
    </xf>
    <xf numFmtId="0" fontId="1" fillId="0" borderId="9" xfId="3" applyFont="1" applyBorder="1" applyAlignment="1">
      <alignment vertical="center"/>
    </xf>
    <xf numFmtId="167" fontId="1" fillId="0" borderId="0" xfId="3" applyNumberFormat="1" applyFont="1"/>
    <xf numFmtId="0" fontId="6" fillId="0" borderId="0" xfId="2"/>
    <xf numFmtId="0" fontId="20" fillId="0" borderId="8" xfId="3" applyFont="1" applyBorder="1" applyAlignment="1">
      <alignment horizontal="right" vertical="center"/>
    </xf>
    <xf numFmtId="0" fontId="1" fillId="0" borderId="17" xfId="3" applyFont="1" applyBorder="1" applyAlignment="1">
      <alignment horizontal="center" vertical="center" wrapText="1"/>
    </xf>
    <xf numFmtId="0" fontId="1" fillId="0" borderId="18" xfId="3" applyFont="1" applyBorder="1" applyAlignment="1">
      <alignment horizontal="center" vertical="center" wrapText="1"/>
    </xf>
    <xf numFmtId="164" fontId="13" fillId="0" borderId="19" xfId="3" applyNumberFormat="1" applyFont="1" applyBorder="1" applyAlignment="1">
      <alignment horizontal="center"/>
    </xf>
    <xf numFmtId="164" fontId="13" fillId="0" borderId="20" xfId="3" applyNumberFormat="1" applyFont="1" applyBorder="1" applyAlignment="1">
      <alignment horizontal="center"/>
    </xf>
    <xf numFmtId="164" fontId="13" fillId="0" borderId="21" xfId="3" applyNumberFormat="1" applyFont="1" applyBorder="1" applyAlignment="1">
      <alignment horizontal="center"/>
    </xf>
    <xf numFmtId="164" fontId="13" fillId="0" borderId="22" xfId="3" applyNumberFormat="1" applyFont="1" applyBorder="1" applyAlignment="1">
      <alignment horizontal="center"/>
    </xf>
    <xf numFmtId="3" fontId="1" fillId="0" borderId="10" xfId="3" applyNumberFormat="1" applyFont="1" applyBorder="1" applyAlignment="1">
      <alignment vertical="center"/>
    </xf>
    <xf numFmtId="164" fontId="1" fillId="0" borderId="12" xfId="3" applyNumberFormat="1" applyFont="1" applyBorder="1" applyAlignment="1">
      <alignment horizontal="center" vertical="center" wrapText="1"/>
    </xf>
    <xf numFmtId="164" fontId="10" fillId="0" borderId="0" xfId="3" applyNumberFormat="1" applyFont="1" applyAlignment="1">
      <alignment horizontal="center"/>
    </xf>
    <xf numFmtId="0" fontId="8" fillId="0" borderId="0" xfId="2" applyFont="1" applyAlignment="1">
      <alignment vertical="center"/>
    </xf>
    <xf numFmtId="3" fontId="13" fillId="0" borderId="13" xfId="3" applyNumberFormat="1" applyFont="1" applyBorder="1" applyAlignment="1">
      <alignment horizontal="center"/>
    </xf>
    <xf numFmtId="3" fontId="13" fillId="0" borderId="14" xfId="3" applyNumberFormat="1" applyFont="1" applyBorder="1" applyAlignment="1">
      <alignment horizontal="center"/>
    </xf>
    <xf numFmtId="3" fontId="1" fillId="0" borderId="0" xfId="3" applyNumberFormat="1" applyFont="1" applyAlignment="1">
      <alignment horizontal="center"/>
    </xf>
    <xf numFmtId="3" fontId="7" fillId="0" borderId="1" xfId="3" applyNumberFormat="1" applyFont="1" applyBorder="1" applyAlignment="1">
      <alignment horizontal="center"/>
    </xf>
    <xf numFmtId="49" fontId="13" fillId="0" borderId="13" xfId="3" applyNumberFormat="1" applyFont="1" applyBorder="1" applyAlignment="1">
      <alignment horizontal="center" vertical="center"/>
    </xf>
    <xf numFmtId="49" fontId="13" fillId="0" borderId="14" xfId="3" applyNumberFormat="1" applyFont="1" applyBorder="1" applyAlignment="1">
      <alignment horizontal="center" vertical="center"/>
    </xf>
    <xf numFmtId="164" fontId="13" fillId="0" borderId="1" xfId="3" applyNumberFormat="1" applyFont="1" applyBorder="1" applyAlignment="1">
      <alignment horizontal="center"/>
    </xf>
    <xf numFmtId="0" fontId="13" fillId="0" borderId="1" xfId="3" applyFont="1" applyBorder="1"/>
    <xf numFmtId="3" fontId="13" fillId="0" borderId="1" xfId="3" applyNumberFormat="1" applyFont="1" applyBorder="1" applyAlignment="1">
      <alignment horizontal="center"/>
    </xf>
    <xf numFmtId="49" fontId="13" fillId="0" borderId="1" xfId="3" applyNumberFormat="1" applyFont="1" applyBorder="1" applyAlignment="1">
      <alignment horizontal="center" vertical="center"/>
    </xf>
    <xf numFmtId="164" fontId="13" fillId="0" borderId="17" xfId="3" applyNumberFormat="1" applyFont="1" applyBorder="1" applyAlignment="1">
      <alignment horizontal="center"/>
    </xf>
    <xf numFmtId="164" fontId="13" fillId="0" borderId="18" xfId="3" applyNumberFormat="1" applyFont="1" applyBorder="1" applyAlignment="1">
      <alignment horizontal="center"/>
    </xf>
    <xf numFmtId="3" fontId="13" fillId="0" borderId="1" xfId="3" applyNumberFormat="1" applyFont="1" applyBorder="1"/>
    <xf numFmtId="49" fontId="13" fillId="0" borderId="1" xfId="3" applyNumberFormat="1" applyFont="1" applyBorder="1"/>
    <xf numFmtId="3" fontId="13" fillId="0" borderId="1" xfId="3" applyNumberFormat="1" applyFont="1" applyBorder="1" applyAlignment="1">
      <alignment horizontal="center" vertical="center"/>
    </xf>
    <xf numFmtId="166" fontId="13" fillId="0" borderId="1" xfId="3" applyNumberFormat="1" applyFont="1" applyBorder="1" applyAlignment="1">
      <alignment horizontal="center"/>
    </xf>
    <xf numFmtId="166" fontId="1" fillId="0" borderId="0" xfId="3" applyNumberFormat="1" applyFont="1" applyAlignment="1">
      <alignment horizontal="center"/>
    </xf>
    <xf numFmtId="166" fontId="7" fillId="0" borderId="1" xfId="3" applyNumberFormat="1" applyFont="1" applyBorder="1" applyAlignment="1">
      <alignment horizontal="center"/>
    </xf>
    <xf numFmtId="164" fontId="1" fillId="0" borderId="1" xfId="7" applyNumberFormat="1" applyFont="1" applyBorder="1" applyAlignment="1">
      <alignment horizontal="right"/>
    </xf>
    <xf numFmtId="3" fontId="1" fillId="0" borderId="1" xfId="7" applyNumberFormat="1" applyFont="1" applyBorder="1" applyAlignment="1">
      <alignment horizontal="right"/>
    </xf>
    <xf numFmtId="0" fontId="1" fillId="0" borderId="0" xfId="3" applyFont="1" applyAlignment="1">
      <alignment horizontal="right"/>
    </xf>
    <xf numFmtId="0" fontId="1" fillId="0" borderId="15" xfId="2" applyFont="1" applyBorder="1"/>
    <xf numFmtId="0" fontId="10" fillId="0" borderId="16" xfId="2" applyFont="1" applyBorder="1"/>
    <xf numFmtId="0" fontId="10" fillId="0" borderId="0" xfId="2" applyFont="1"/>
    <xf numFmtId="0" fontId="1" fillId="0" borderId="0" xfId="2" applyFont="1"/>
    <xf numFmtId="0" fontId="1" fillId="0" borderId="0" xfId="2" applyFont="1" applyAlignment="1">
      <alignment horizontal="center"/>
    </xf>
    <xf numFmtId="0" fontId="10" fillId="0" borderId="0" xfId="2" applyFont="1" applyAlignment="1">
      <alignment horizontal="center"/>
    </xf>
    <xf numFmtId="0" fontId="21" fillId="0" borderId="0" xfId="3" applyFont="1" applyAlignment="1">
      <alignment horizontal="center"/>
    </xf>
    <xf numFmtId="164" fontId="10" fillId="0" borderId="0" xfId="3" applyNumberFormat="1" applyFont="1"/>
    <xf numFmtId="0" fontId="4" fillId="0" borderId="0" xfId="3" applyFont="1"/>
    <xf numFmtId="3" fontId="13" fillId="0" borderId="13" xfId="3" applyNumberFormat="1" applyFont="1" applyBorder="1"/>
    <xf numFmtId="49" fontId="13" fillId="0" borderId="13" xfId="3" applyNumberFormat="1" applyFont="1" applyBorder="1"/>
    <xf numFmtId="166" fontId="13" fillId="0" borderId="13" xfId="3" applyNumberFormat="1" applyFont="1" applyBorder="1" applyAlignment="1">
      <alignment horizontal="center"/>
    </xf>
    <xf numFmtId="3" fontId="13" fillId="0" borderId="13" xfId="3" applyNumberFormat="1" applyFont="1" applyBorder="1" applyAlignment="1">
      <alignment horizontal="center" vertical="center"/>
    </xf>
    <xf numFmtId="3" fontId="13" fillId="0" borderId="14" xfId="3" applyNumberFormat="1" applyFont="1" applyBorder="1"/>
    <xf numFmtId="49" fontId="13" fillId="0" borderId="14" xfId="3" applyNumberFormat="1" applyFont="1" applyBorder="1"/>
    <xf numFmtId="166" fontId="13" fillId="0" borderId="14" xfId="3" applyNumberFormat="1" applyFont="1" applyBorder="1" applyAlignment="1">
      <alignment horizontal="center"/>
    </xf>
    <xf numFmtId="3" fontId="13" fillId="0" borderId="14" xfId="3" applyNumberFormat="1" applyFont="1" applyBorder="1" applyAlignment="1">
      <alignment horizontal="center" vertical="center"/>
    </xf>
    <xf numFmtId="0" fontId="9" fillId="0" borderId="10" xfId="3" applyFont="1" applyBorder="1" applyAlignment="1">
      <alignment horizontal="center" vertical="center"/>
    </xf>
    <xf numFmtId="0" fontId="8" fillId="0" borderId="0" xfId="2" applyFont="1" applyAlignment="1">
      <alignment horizontal="center"/>
    </xf>
    <xf numFmtId="0" fontId="6" fillId="0" borderId="0" xfId="2" applyAlignment="1">
      <alignment horizontal="center"/>
    </xf>
    <xf numFmtId="0" fontId="8" fillId="0" borderId="32" xfId="2" applyFont="1" applyBorder="1" applyAlignment="1">
      <alignment horizontal="center" wrapText="1"/>
    </xf>
    <xf numFmtId="0" fontId="8" fillId="0" borderId="1" xfId="2" applyFont="1" applyBorder="1" applyAlignment="1">
      <alignment horizontal="center" wrapText="1"/>
    </xf>
    <xf numFmtId="0" fontId="8" fillId="0" borderId="35" xfId="2" applyFont="1" applyBorder="1" applyAlignment="1">
      <alignment horizontal="center" wrapText="1"/>
    </xf>
    <xf numFmtId="0" fontId="6" fillId="0" borderId="0" xfId="2" applyAlignment="1">
      <alignment horizontal="center" wrapText="1"/>
    </xf>
    <xf numFmtId="0" fontId="8" fillId="0" borderId="36" xfId="2" applyFont="1" applyBorder="1" applyAlignment="1">
      <alignment horizontal="left"/>
    </xf>
    <xf numFmtId="164" fontId="6" fillId="0" borderId="37" xfId="2" applyNumberFormat="1" applyBorder="1" applyAlignment="1">
      <alignment horizontal="center"/>
    </xf>
    <xf numFmtId="164" fontId="6" fillId="0" borderId="13" xfId="2" applyNumberFormat="1" applyBorder="1" applyAlignment="1">
      <alignment horizontal="center"/>
    </xf>
    <xf numFmtId="164" fontId="8" fillId="0" borderId="38" xfId="2" applyNumberFormat="1" applyFont="1" applyBorder="1" applyAlignment="1">
      <alignment horizontal="center"/>
    </xf>
    <xf numFmtId="3" fontId="6" fillId="0" borderId="37" xfId="2" applyNumberFormat="1" applyBorder="1" applyAlignment="1">
      <alignment horizontal="center"/>
    </xf>
    <xf numFmtId="3" fontId="6" fillId="0" borderId="13" xfId="2" applyNumberFormat="1" applyBorder="1" applyAlignment="1">
      <alignment horizontal="center"/>
    </xf>
    <xf numFmtId="3" fontId="8" fillId="0" borderId="39" xfId="2" applyNumberFormat="1" applyFont="1" applyBorder="1" applyAlignment="1">
      <alignment horizontal="center"/>
    </xf>
    <xf numFmtId="166" fontId="6" fillId="0" borderId="37" xfId="2" applyNumberFormat="1" applyBorder="1" applyAlignment="1">
      <alignment horizontal="center"/>
    </xf>
    <xf numFmtId="3" fontId="6" fillId="0" borderId="38" xfId="2" applyNumberFormat="1" applyBorder="1" applyAlignment="1">
      <alignment horizontal="center"/>
    </xf>
    <xf numFmtId="0" fontId="8" fillId="0" borderId="40" xfId="2" applyFont="1" applyBorder="1" applyAlignment="1">
      <alignment horizontal="left"/>
    </xf>
    <xf numFmtId="164" fontId="6" fillId="0" borderId="42" xfId="2" applyNumberFormat="1" applyBorder="1" applyAlignment="1">
      <alignment horizontal="center"/>
    </xf>
    <xf numFmtId="164" fontId="6" fillId="0" borderId="43" xfId="2" applyNumberFormat="1" applyBorder="1" applyAlignment="1">
      <alignment horizontal="center"/>
    </xf>
    <xf numFmtId="164" fontId="8" fillId="0" borderId="44" xfId="2" applyNumberFormat="1" applyFont="1" applyBorder="1" applyAlignment="1">
      <alignment horizontal="center"/>
    </xf>
    <xf numFmtId="3" fontId="6" fillId="0" borderId="42" xfId="2" applyNumberFormat="1" applyBorder="1" applyAlignment="1">
      <alignment horizontal="center"/>
    </xf>
    <xf numFmtId="3" fontId="6" fillId="0" borderId="43" xfId="2" applyNumberFormat="1" applyBorder="1" applyAlignment="1">
      <alignment horizontal="center"/>
    </xf>
    <xf numFmtId="3" fontId="8" fillId="0" borderId="45" xfId="2" applyNumberFormat="1" applyFont="1" applyBorder="1" applyAlignment="1">
      <alignment horizontal="center"/>
    </xf>
    <xf numFmtId="166" fontId="6" fillId="0" borderId="42" xfId="2" applyNumberFormat="1" applyBorder="1" applyAlignment="1">
      <alignment horizontal="center"/>
    </xf>
    <xf numFmtId="3" fontId="6" fillId="0" borderId="44" xfId="2" applyNumberFormat="1" applyBorder="1" applyAlignment="1">
      <alignment horizontal="center"/>
    </xf>
    <xf numFmtId="3" fontId="6" fillId="0" borderId="41" xfId="2" applyNumberFormat="1" applyBorder="1" applyAlignment="1">
      <alignment horizontal="center"/>
    </xf>
    <xf numFmtId="0" fontId="6" fillId="0" borderId="44" xfId="2" applyBorder="1" applyAlignment="1">
      <alignment horizontal="center"/>
    </xf>
    <xf numFmtId="166" fontId="6" fillId="0" borderId="42" xfId="2" applyNumberFormat="1" applyBorder="1" applyAlignment="1">
      <alignment horizontal="center" vertical="center"/>
    </xf>
    <xf numFmtId="0" fontId="8" fillId="0" borderId="46" xfId="2" applyFont="1" applyBorder="1" applyAlignment="1">
      <alignment horizontal="left"/>
    </xf>
    <xf numFmtId="164" fontId="6" fillId="0" borderId="47" xfId="2" applyNumberFormat="1" applyBorder="1" applyAlignment="1">
      <alignment horizontal="center"/>
    </xf>
    <xf numFmtId="164" fontId="6" fillId="0" borderId="48" xfId="2" applyNumberFormat="1" applyBorder="1" applyAlignment="1">
      <alignment horizontal="center"/>
    </xf>
    <xf numFmtId="164" fontId="8" fillId="0" borderId="49" xfId="2" applyNumberFormat="1" applyFont="1" applyBorder="1" applyAlignment="1">
      <alignment horizontal="center"/>
    </xf>
    <xf numFmtId="3" fontId="6" fillId="0" borderId="47" xfId="2" applyNumberFormat="1" applyBorder="1" applyAlignment="1">
      <alignment horizontal="center"/>
    </xf>
    <xf numFmtId="3" fontId="6" fillId="0" borderId="48" xfId="2" applyNumberFormat="1" applyBorder="1" applyAlignment="1">
      <alignment horizontal="center"/>
    </xf>
    <xf numFmtId="3" fontId="8" fillId="0" borderId="50" xfId="2" applyNumberFormat="1" applyFont="1" applyBorder="1" applyAlignment="1">
      <alignment horizontal="center"/>
    </xf>
    <xf numFmtId="166" fontId="6" fillId="0" borderId="47" xfId="2" applyNumberFormat="1" applyBorder="1" applyAlignment="1">
      <alignment horizontal="center"/>
    </xf>
    <xf numFmtId="3" fontId="6" fillId="0" borderId="49" xfId="2" applyNumberFormat="1" applyBorder="1" applyAlignment="1">
      <alignment horizontal="center"/>
    </xf>
    <xf numFmtId="0" fontId="8" fillId="0" borderId="51" xfId="2" applyFont="1" applyBorder="1" applyAlignment="1">
      <alignment horizontal="center"/>
    </xf>
    <xf numFmtId="164" fontId="8" fillId="0" borderId="52" xfId="2" applyNumberFormat="1" applyFont="1" applyBorder="1" applyAlignment="1">
      <alignment horizontal="center"/>
    </xf>
    <xf numFmtId="164" fontId="8" fillId="0" borderId="53" xfId="2" applyNumberFormat="1" applyFont="1" applyBorder="1" applyAlignment="1">
      <alignment horizontal="center"/>
    </xf>
    <xf numFmtId="3" fontId="8" fillId="0" borderId="54" xfId="2" applyNumberFormat="1" applyFont="1" applyBorder="1" applyAlignment="1">
      <alignment horizontal="center"/>
    </xf>
    <xf numFmtId="3" fontId="8" fillId="0" borderId="53" xfId="2" applyNumberFormat="1" applyFont="1" applyBorder="1" applyAlignment="1">
      <alignment horizontal="center"/>
    </xf>
    <xf numFmtId="3" fontId="8" fillId="0" borderId="55" xfId="2" applyNumberFormat="1" applyFont="1" applyBorder="1" applyAlignment="1">
      <alignment horizontal="center"/>
    </xf>
    <xf numFmtId="166" fontId="8" fillId="0" borderId="52" xfId="2" applyNumberFormat="1" applyFont="1" applyBorder="1" applyAlignment="1">
      <alignment horizontal="center"/>
    </xf>
    <xf numFmtId="0" fontId="8" fillId="0" borderId="56" xfId="2" applyFont="1" applyBorder="1" applyAlignment="1">
      <alignment horizontal="center"/>
    </xf>
    <xf numFmtId="0" fontId="8" fillId="0" borderId="0" xfId="2" applyFont="1"/>
    <xf numFmtId="2" fontId="6" fillId="0" borderId="0" xfId="2" applyNumberFormat="1" applyAlignment="1">
      <alignment horizontal="center"/>
    </xf>
    <xf numFmtId="0" fontId="22" fillId="0" borderId="0" xfId="2" applyFont="1" applyAlignment="1">
      <alignment horizontal="right"/>
    </xf>
    <xf numFmtId="0" fontId="4" fillId="0" borderId="0" xfId="2" applyFont="1" applyAlignment="1">
      <alignment horizontal="center"/>
    </xf>
    <xf numFmtId="14" fontId="1" fillId="0" borderId="0" xfId="2" applyNumberFormat="1" applyFont="1" applyAlignment="1">
      <alignment horizontal="left"/>
    </xf>
    <xf numFmtId="164" fontId="6" fillId="0" borderId="0" xfId="2" applyNumberFormat="1"/>
    <xf numFmtId="0" fontId="6" fillId="0" borderId="0" xfId="2" applyAlignment="1">
      <alignment horizontal="right"/>
    </xf>
    <xf numFmtId="49" fontId="7" fillId="0" borderId="0" xfId="2" applyNumberFormat="1" applyFont="1" applyAlignment="1">
      <alignment horizontal="center" vertical="center"/>
    </xf>
    <xf numFmtId="49" fontId="1" fillId="0" borderId="0" xfId="3" applyNumberFormat="1" applyFont="1"/>
    <xf numFmtId="49" fontId="1" fillId="0" borderId="1" xfId="3" applyNumberFormat="1" applyFont="1" applyBorder="1" applyAlignment="1">
      <alignment horizontal="center" vertical="center" wrapText="1"/>
    </xf>
    <xf numFmtId="49" fontId="9" fillId="0" borderId="11" xfId="3" applyNumberFormat="1" applyFont="1" applyBorder="1" applyAlignment="1">
      <alignment horizontal="center" vertical="center"/>
    </xf>
    <xf numFmtId="49" fontId="1" fillId="0" borderId="0" xfId="3" applyNumberFormat="1" applyFont="1" applyAlignment="1">
      <alignment horizontal="center"/>
    </xf>
    <xf numFmtId="164" fontId="13" fillId="0" borderId="43" xfId="3" applyNumberFormat="1" applyFont="1" applyBorder="1" applyAlignment="1">
      <alignment horizontal="center"/>
    </xf>
    <xf numFmtId="164" fontId="13" fillId="0" borderId="57" xfId="3" applyNumberFormat="1" applyFont="1" applyBorder="1" applyAlignment="1">
      <alignment horizontal="center"/>
    </xf>
    <xf numFmtId="164" fontId="13" fillId="0" borderId="58" xfId="3" applyNumberFormat="1" applyFont="1" applyBorder="1" applyAlignment="1">
      <alignment horizontal="center"/>
    </xf>
    <xf numFmtId="3" fontId="13" fillId="0" borderId="43" xfId="3" applyNumberFormat="1" applyFont="1" applyBorder="1"/>
    <xf numFmtId="49" fontId="13" fillId="0" borderId="43" xfId="3" applyNumberFormat="1" applyFont="1" applyBorder="1"/>
    <xf numFmtId="0" fontId="13" fillId="0" borderId="43" xfId="3" applyFont="1" applyBorder="1"/>
    <xf numFmtId="166" fontId="13" fillId="0" borderId="43" xfId="3" applyNumberFormat="1" applyFont="1" applyBorder="1" applyAlignment="1">
      <alignment horizontal="center"/>
    </xf>
    <xf numFmtId="3" fontId="13" fillId="0" borderId="43" xfId="3" applyNumberFormat="1" applyFont="1" applyBorder="1" applyAlignment="1">
      <alignment horizontal="center"/>
    </xf>
    <xf numFmtId="3" fontId="13" fillId="0" borderId="43" xfId="3" applyNumberFormat="1" applyFont="1" applyBorder="1" applyAlignment="1">
      <alignment horizontal="center" vertical="center"/>
    </xf>
    <xf numFmtId="49" fontId="13" fillId="0" borderId="43" xfId="3" applyNumberFormat="1" applyFont="1" applyBorder="1" applyAlignment="1">
      <alignment horizontal="center" vertical="center"/>
    </xf>
    <xf numFmtId="0" fontId="11" fillId="0" borderId="59" xfId="3" applyFont="1" applyBorder="1" applyAlignment="1">
      <alignment horizontal="center" vertical="center"/>
    </xf>
    <xf numFmtId="0" fontId="11" fillId="0" borderId="6" xfId="3" applyFont="1" applyBorder="1" applyAlignment="1">
      <alignment horizontal="left" vertical="center"/>
    </xf>
    <xf numFmtId="0" fontId="20" fillId="0" borderId="6" xfId="3" applyFont="1" applyBorder="1" applyAlignment="1">
      <alignment horizontal="right" vertical="center"/>
    </xf>
    <xf numFmtId="164" fontId="13" fillId="0" borderId="60" xfId="3" applyNumberFormat="1" applyFont="1" applyBorder="1" applyAlignment="1">
      <alignment horizontal="center"/>
    </xf>
    <xf numFmtId="164" fontId="13" fillId="0" borderId="61" xfId="3" applyNumberFormat="1" applyFont="1" applyBorder="1" applyAlignment="1">
      <alignment horizontal="center"/>
    </xf>
    <xf numFmtId="164" fontId="13" fillId="0" borderId="62" xfId="3" applyNumberFormat="1" applyFont="1" applyBorder="1" applyAlignment="1">
      <alignment horizontal="center"/>
    </xf>
    <xf numFmtId="3" fontId="13" fillId="0" borderId="60" xfId="3" applyNumberFormat="1" applyFont="1" applyBorder="1"/>
    <xf numFmtId="49" fontId="13" fillId="0" borderId="60" xfId="3" applyNumberFormat="1" applyFont="1" applyBorder="1"/>
    <xf numFmtId="0" fontId="13" fillId="0" borderId="60" xfId="3" applyFont="1" applyBorder="1"/>
    <xf numFmtId="166" fontId="13" fillId="0" borderId="60" xfId="3" applyNumberFormat="1" applyFont="1" applyBorder="1" applyAlignment="1">
      <alignment horizontal="center"/>
    </xf>
    <xf numFmtId="3" fontId="13" fillId="0" borderId="60" xfId="3" applyNumberFormat="1" applyFont="1" applyBorder="1" applyAlignment="1">
      <alignment horizontal="center"/>
    </xf>
    <xf numFmtId="3" fontId="13" fillId="0" borderId="60" xfId="3" applyNumberFormat="1" applyFont="1" applyBorder="1" applyAlignment="1">
      <alignment horizontal="center" vertical="center"/>
    </xf>
    <xf numFmtId="49" fontId="13" fillId="0" borderId="60" xfId="3" applyNumberFormat="1" applyFont="1" applyBorder="1" applyAlignment="1">
      <alignment horizontal="center" vertical="center"/>
    </xf>
    <xf numFmtId="164" fontId="13" fillId="0" borderId="59" xfId="3" applyNumberFormat="1" applyFont="1" applyBorder="1" applyAlignment="1">
      <alignment horizontal="center"/>
    </xf>
    <xf numFmtId="164" fontId="13" fillId="0" borderId="63" xfId="3" applyNumberFormat="1" applyFont="1" applyBorder="1" applyAlignment="1">
      <alignment horizontal="center"/>
    </xf>
    <xf numFmtId="3" fontId="13" fillId="0" borderId="59" xfId="3" applyNumberFormat="1" applyFont="1" applyBorder="1"/>
    <xf numFmtId="49" fontId="13" fillId="0" borderId="59" xfId="3" applyNumberFormat="1" applyFont="1" applyBorder="1"/>
    <xf numFmtId="0" fontId="13" fillId="0" borderId="59" xfId="3" applyFont="1" applyBorder="1"/>
    <xf numFmtId="166" fontId="13" fillId="0" borderId="59" xfId="3" applyNumberFormat="1" applyFont="1" applyBorder="1" applyAlignment="1">
      <alignment horizontal="center"/>
    </xf>
    <xf numFmtId="3" fontId="13" fillId="0" borderId="59" xfId="3" applyNumberFormat="1" applyFont="1" applyBorder="1" applyAlignment="1">
      <alignment horizontal="center"/>
    </xf>
    <xf numFmtId="3" fontId="13" fillId="0" borderId="59" xfId="3" applyNumberFormat="1" applyFont="1" applyBorder="1" applyAlignment="1">
      <alignment horizontal="center" vertical="center"/>
    </xf>
    <xf numFmtId="49" fontId="13" fillId="0" borderId="59" xfId="3" applyNumberFormat="1" applyFont="1" applyBorder="1" applyAlignment="1">
      <alignment horizontal="center" vertical="center"/>
    </xf>
    <xf numFmtId="164" fontId="13" fillId="0" borderId="64" xfId="3" applyNumberFormat="1" applyFont="1" applyBorder="1" applyAlignment="1">
      <alignment horizontal="center"/>
    </xf>
    <xf numFmtId="164" fontId="13" fillId="0" borderId="65" xfId="3" applyNumberFormat="1" applyFont="1" applyBorder="1" applyAlignment="1">
      <alignment horizontal="center"/>
    </xf>
    <xf numFmtId="164" fontId="13" fillId="0" borderId="66" xfId="3" applyNumberFormat="1" applyFont="1" applyBorder="1" applyAlignment="1">
      <alignment horizontal="center"/>
    </xf>
    <xf numFmtId="3" fontId="13" fillId="0" borderId="64" xfId="3" applyNumberFormat="1" applyFont="1" applyBorder="1"/>
    <xf numFmtId="49" fontId="13" fillId="0" borderId="64" xfId="3" applyNumberFormat="1" applyFont="1" applyBorder="1"/>
    <xf numFmtId="0" fontId="13" fillId="0" borderId="64" xfId="3" applyFont="1" applyBorder="1"/>
    <xf numFmtId="166" fontId="13" fillId="0" borderId="64" xfId="3" applyNumberFormat="1" applyFont="1" applyBorder="1" applyAlignment="1">
      <alignment horizontal="center"/>
    </xf>
    <xf numFmtId="3" fontId="13" fillId="0" borderId="64" xfId="3" applyNumberFormat="1" applyFont="1" applyBorder="1" applyAlignment="1">
      <alignment horizontal="center"/>
    </xf>
    <xf numFmtId="3" fontId="13" fillId="0" borderId="64" xfId="3" applyNumberFormat="1" applyFont="1" applyBorder="1" applyAlignment="1">
      <alignment horizontal="center" vertical="center"/>
    </xf>
    <xf numFmtId="49" fontId="13" fillId="0" borderId="64" xfId="3" applyNumberFormat="1" applyFont="1" applyBorder="1" applyAlignment="1">
      <alignment horizontal="center" vertical="center"/>
    </xf>
    <xf numFmtId="164" fontId="13" fillId="0" borderId="12" xfId="3" applyNumberFormat="1" applyFont="1" applyBorder="1" applyAlignment="1">
      <alignment horizontal="center"/>
    </xf>
    <xf numFmtId="164" fontId="13" fillId="0" borderId="67" xfId="3" applyNumberFormat="1" applyFont="1" applyBorder="1" applyAlignment="1">
      <alignment horizontal="center"/>
    </xf>
    <xf numFmtId="3" fontId="13" fillId="0" borderId="12" xfId="3" applyNumberFormat="1" applyFont="1" applyBorder="1"/>
    <xf numFmtId="49" fontId="13" fillId="0" borderId="12" xfId="3" applyNumberFormat="1" applyFont="1" applyBorder="1"/>
    <xf numFmtId="0" fontId="13" fillId="0" borderId="12" xfId="3" applyFont="1" applyBorder="1"/>
    <xf numFmtId="166" fontId="13" fillId="0" borderId="12" xfId="3" applyNumberFormat="1" applyFont="1" applyBorder="1" applyAlignment="1">
      <alignment horizontal="center"/>
    </xf>
    <xf numFmtId="3" fontId="13" fillId="0" borderId="12" xfId="3" applyNumberFormat="1" applyFont="1" applyBorder="1" applyAlignment="1">
      <alignment horizontal="center"/>
    </xf>
    <xf numFmtId="3" fontId="13" fillId="0" borderId="12" xfId="3" applyNumberFormat="1" applyFont="1" applyBorder="1" applyAlignment="1">
      <alignment horizontal="center" vertical="center"/>
    </xf>
    <xf numFmtId="49" fontId="13" fillId="0" borderId="12" xfId="3" applyNumberFormat="1" applyFont="1" applyBorder="1" applyAlignment="1">
      <alignment horizontal="center" vertical="center"/>
    </xf>
    <xf numFmtId="164" fontId="13" fillId="0" borderId="43" xfId="3" applyNumberFormat="1" applyFont="1" applyBorder="1" applyAlignment="1">
      <alignment horizontal="center" vertical="center"/>
    </xf>
    <xf numFmtId="164" fontId="13" fillId="0" borderId="57" xfId="3" applyNumberFormat="1" applyFont="1" applyBorder="1" applyAlignment="1">
      <alignment horizontal="center" vertical="center"/>
    </xf>
    <xf numFmtId="164" fontId="13" fillId="0" borderId="58" xfId="3" applyNumberFormat="1" applyFont="1" applyBorder="1" applyAlignment="1">
      <alignment horizontal="center" vertical="center"/>
    </xf>
    <xf numFmtId="3" fontId="13" fillId="0" borderId="43" xfId="3" applyNumberFormat="1" applyFont="1" applyBorder="1" applyAlignment="1">
      <alignment vertical="center"/>
    </xf>
    <xf numFmtId="49" fontId="13" fillId="0" borderId="43" xfId="3" applyNumberFormat="1" applyFont="1" applyBorder="1" applyAlignment="1">
      <alignment vertical="center"/>
    </xf>
    <xf numFmtId="0" fontId="13" fillId="0" borderId="43" xfId="3" applyFont="1" applyBorder="1" applyAlignment="1">
      <alignment vertical="center"/>
    </xf>
    <xf numFmtId="0" fontId="13" fillId="0" borderId="43" xfId="3" applyFont="1" applyBorder="1" applyAlignment="1">
      <alignment vertical="center" wrapText="1"/>
    </xf>
    <xf numFmtId="166" fontId="13" fillId="0" borderId="43" xfId="3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13" fillId="0" borderId="43" xfId="3" applyFont="1" applyBorder="1" applyAlignment="1">
      <alignment horizontal="center" vertical="center" wrapText="1"/>
    </xf>
    <xf numFmtId="0" fontId="13" fillId="0" borderId="43" xfId="3" applyFont="1" applyBorder="1" applyAlignment="1">
      <alignment horizontal="center" vertical="center"/>
    </xf>
    <xf numFmtId="0" fontId="12" fillId="0" borderId="5" xfId="3" applyFont="1" applyBorder="1" applyAlignment="1">
      <alignment horizontal="center" vertical="center"/>
    </xf>
    <xf numFmtId="0" fontId="11" fillId="0" borderId="10" xfId="3" applyFont="1" applyBorder="1" applyAlignment="1">
      <alignment horizontal="left" vertical="center" wrapText="1"/>
    </xf>
    <xf numFmtId="164" fontId="13" fillId="0" borderId="1" xfId="3" applyNumberFormat="1" applyFont="1" applyBorder="1" applyAlignment="1">
      <alignment horizontal="center" vertical="center"/>
    </xf>
    <xf numFmtId="164" fontId="13" fillId="0" borderId="17" xfId="3" applyNumberFormat="1" applyFont="1" applyBorder="1" applyAlignment="1">
      <alignment horizontal="center" vertical="center"/>
    </xf>
    <xf numFmtId="164" fontId="13" fillId="0" borderId="18" xfId="3" applyNumberFormat="1" applyFont="1" applyBorder="1" applyAlignment="1">
      <alignment horizontal="center" vertical="center"/>
    </xf>
    <xf numFmtId="3" fontId="13" fillId="0" borderId="1" xfId="3" applyNumberFormat="1" applyFont="1" applyBorder="1" applyAlignment="1">
      <alignment vertical="center"/>
    </xf>
    <xf numFmtId="49" fontId="13" fillId="0" borderId="1" xfId="3" applyNumberFormat="1" applyFont="1" applyBorder="1" applyAlignment="1">
      <alignment vertical="center"/>
    </xf>
    <xf numFmtId="0" fontId="13" fillId="0" borderId="1" xfId="3" applyFont="1" applyBorder="1" applyAlignment="1">
      <alignment vertical="center"/>
    </xf>
    <xf numFmtId="166" fontId="13" fillId="0" borderId="1" xfId="3" applyNumberFormat="1" applyFont="1" applyBorder="1" applyAlignment="1">
      <alignment horizontal="center" vertical="center"/>
    </xf>
    <xf numFmtId="0" fontId="11" fillId="0" borderId="6" xfId="3" applyFont="1" applyBorder="1" applyAlignment="1">
      <alignment horizontal="left" vertical="center" wrapText="1"/>
    </xf>
    <xf numFmtId="0" fontId="11" fillId="0" borderId="4" xfId="3" applyFont="1" applyBorder="1" applyAlignment="1">
      <alignment horizontal="left" vertical="center" wrapText="1"/>
    </xf>
    <xf numFmtId="49" fontId="23" fillId="0" borderId="13" xfId="3" applyNumberFormat="1" applyFont="1" applyBorder="1" applyAlignment="1">
      <alignment horizontal="center" vertical="center"/>
    </xf>
    <xf numFmtId="49" fontId="23" fillId="0" borderId="14" xfId="3" applyNumberFormat="1" applyFont="1" applyBorder="1" applyAlignment="1">
      <alignment horizontal="center" vertical="center"/>
    </xf>
    <xf numFmtId="164" fontId="13" fillId="0" borderId="64" xfId="3" applyNumberFormat="1" applyFont="1" applyBorder="1" applyAlignment="1">
      <alignment horizontal="center" vertical="center"/>
    </xf>
    <xf numFmtId="164" fontId="13" fillId="0" borderId="65" xfId="3" applyNumberFormat="1" applyFont="1" applyBorder="1" applyAlignment="1">
      <alignment horizontal="center" vertical="center"/>
    </xf>
    <xf numFmtId="164" fontId="13" fillId="0" borderId="22" xfId="3" applyNumberFormat="1" applyFont="1" applyBorder="1" applyAlignment="1">
      <alignment horizontal="center" vertical="center"/>
    </xf>
    <xf numFmtId="3" fontId="13" fillId="0" borderId="64" xfId="3" applyNumberFormat="1" applyFont="1" applyBorder="1" applyAlignment="1">
      <alignment vertical="center"/>
    </xf>
    <xf numFmtId="49" fontId="13" fillId="0" borderId="64" xfId="3" applyNumberFormat="1" applyFont="1" applyBorder="1" applyAlignment="1">
      <alignment vertical="center"/>
    </xf>
    <xf numFmtId="0" fontId="13" fillId="0" borderId="64" xfId="3" applyFont="1" applyBorder="1" applyAlignment="1">
      <alignment vertical="center"/>
    </xf>
    <xf numFmtId="166" fontId="13" fillId="0" borderId="64" xfId="3" applyNumberFormat="1" applyFont="1" applyBorder="1" applyAlignment="1">
      <alignment horizontal="center" vertical="center"/>
    </xf>
    <xf numFmtId="0" fontId="13" fillId="0" borderId="64" xfId="3" applyFont="1" applyBorder="1" applyAlignment="1">
      <alignment vertical="center" wrapText="1"/>
    </xf>
    <xf numFmtId="0" fontId="13" fillId="0" borderId="13" xfId="3" applyFont="1" applyBorder="1" applyAlignment="1">
      <alignment wrapText="1"/>
    </xf>
    <xf numFmtId="0" fontId="13" fillId="0" borderId="64" xfId="3" applyFont="1" applyBorder="1" applyAlignment="1">
      <alignment horizontal="center" vertical="center" wrapText="1"/>
    </xf>
    <xf numFmtId="0" fontId="13" fillId="0" borderId="13" xfId="3" applyFont="1" applyBorder="1" applyAlignment="1">
      <alignment horizontal="center" wrapText="1"/>
    </xf>
    <xf numFmtId="49" fontId="13" fillId="0" borderId="59" xfId="3" applyNumberFormat="1" applyFont="1" applyBorder="1" applyAlignment="1">
      <alignment horizontal="center" vertical="center" wrapText="1"/>
    </xf>
    <xf numFmtId="0" fontId="11" fillId="0" borderId="11" xfId="3" applyFont="1" applyBorder="1" applyAlignment="1">
      <alignment horizontal="center" vertical="center" wrapText="1"/>
    </xf>
    <xf numFmtId="0" fontId="12" fillId="0" borderId="3" xfId="3" applyFont="1" applyBorder="1" applyAlignment="1">
      <alignment horizontal="center" vertical="center" wrapText="1"/>
    </xf>
    <xf numFmtId="3" fontId="13" fillId="0" borderId="11" xfId="3" applyNumberFormat="1" applyFont="1" applyBorder="1" applyAlignment="1">
      <alignment horizontal="center" vertical="center" wrapText="1"/>
    </xf>
    <xf numFmtId="49" fontId="13" fillId="0" borderId="11" xfId="3" applyNumberFormat="1" applyFont="1" applyBorder="1" applyAlignment="1">
      <alignment horizontal="center" vertical="center" wrapText="1"/>
    </xf>
    <xf numFmtId="164" fontId="13" fillId="0" borderId="11" xfId="3" applyNumberFormat="1" applyFont="1" applyBorder="1" applyAlignment="1">
      <alignment horizontal="center" vertical="center" wrapText="1"/>
    </xf>
    <xf numFmtId="164" fontId="13" fillId="0" borderId="68" xfId="3" applyNumberFormat="1" applyFont="1" applyBorder="1" applyAlignment="1">
      <alignment horizontal="center" vertical="center" wrapText="1"/>
    </xf>
    <xf numFmtId="164" fontId="13" fillId="0" borderId="18" xfId="3" applyNumberFormat="1" applyFont="1" applyBorder="1" applyAlignment="1">
      <alignment horizontal="center" vertical="center" wrapText="1"/>
    </xf>
    <xf numFmtId="3" fontId="13" fillId="0" borderId="11" xfId="3" applyNumberFormat="1" applyFont="1" applyBorder="1" applyAlignment="1">
      <alignment vertical="center" wrapText="1"/>
    </xf>
    <xf numFmtId="49" fontId="13" fillId="0" borderId="11" xfId="3" applyNumberFormat="1" applyFont="1" applyBorder="1" applyAlignment="1">
      <alignment vertical="center" wrapText="1"/>
    </xf>
    <xf numFmtId="0" fontId="13" fillId="0" borderId="11" xfId="3" applyFont="1" applyBorder="1" applyAlignment="1">
      <alignment vertical="center" wrapText="1"/>
    </xf>
    <xf numFmtId="166" fontId="13" fillId="0" borderId="11" xfId="3" applyNumberFormat="1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164" fontId="13" fillId="0" borderId="59" xfId="3" applyNumberFormat="1" applyFont="1" applyBorder="1" applyAlignment="1">
      <alignment horizontal="center" vertical="center"/>
    </xf>
    <xf numFmtId="164" fontId="13" fillId="0" borderId="63" xfId="3" applyNumberFormat="1" applyFont="1" applyBorder="1" applyAlignment="1">
      <alignment horizontal="center" vertical="center"/>
    </xf>
    <xf numFmtId="3" fontId="13" fillId="0" borderId="59" xfId="3" applyNumberFormat="1" applyFont="1" applyBorder="1" applyAlignment="1">
      <alignment vertical="center"/>
    </xf>
    <xf numFmtId="49" fontId="13" fillId="0" borderId="59" xfId="3" applyNumberFormat="1" applyFont="1" applyBorder="1" applyAlignment="1">
      <alignment vertical="center"/>
    </xf>
    <xf numFmtId="0" fontId="13" fillId="0" borderId="59" xfId="3" applyFont="1" applyBorder="1" applyAlignment="1">
      <alignment vertical="center"/>
    </xf>
    <xf numFmtId="166" fontId="13" fillId="0" borderId="59" xfId="3" applyNumberFormat="1" applyFont="1" applyBorder="1" applyAlignment="1">
      <alignment horizontal="center" vertical="center"/>
    </xf>
    <xf numFmtId="14" fontId="6" fillId="0" borderId="0" xfId="2" applyNumberFormat="1" applyAlignment="1">
      <alignment horizontal="right"/>
    </xf>
    <xf numFmtId="3" fontId="6" fillId="0" borderId="71" xfId="2" applyNumberFormat="1" applyBorder="1" applyAlignment="1">
      <alignment horizontal="center"/>
    </xf>
    <xf numFmtId="3" fontId="8" fillId="0" borderId="52" xfId="2" applyNumberFormat="1" applyFont="1" applyBorder="1" applyAlignment="1">
      <alignment horizontal="center"/>
    </xf>
    <xf numFmtId="3" fontId="8" fillId="0" borderId="56" xfId="2" applyNumberFormat="1" applyFont="1" applyBorder="1" applyAlignment="1">
      <alignment horizontal="center"/>
    </xf>
    <xf numFmtId="166" fontId="6" fillId="0" borderId="73" xfId="2" applyNumberFormat="1" applyBorder="1" applyAlignment="1">
      <alignment horizontal="center"/>
    </xf>
    <xf numFmtId="166" fontId="6" fillId="0" borderId="73" xfId="2" applyNumberFormat="1" applyBorder="1" applyAlignment="1">
      <alignment horizontal="center" vertical="center"/>
    </xf>
    <xf numFmtId="166" fontId="6" fillId="0" borderId="74" xfId="2" applyNumberFormat="1" applyBorder="1" applyAlignment="1">
      <alignment horizontal="center"/>
    </xf>
    <xf numFmtId="0" fontId="8" fillId="0" borderId="76" xfId="2" applyFont="1" applyBorder="1" applyAlignment="1">
      <alignment horizontal="center" wrapText="1"/>
    </xf>
    <xf numFmtId="1" fontId="6" fillId="0" borderId="72" xfId="2" applyNumberFormat="1" applyBorder="1" applyAlignment="1">
      <alignment horizontal="center"/>
    </xf>
    <xf numFmtId="1" fontId="6" fillId="0" borderId="73" xfId="2" applyNumberFormat="1" applyBorder="1" applyAlignment="1">
      <alignment horizontal="center"/>
    </xf>
    <xf numFmtId="1" fontId="8" fillId="0" borderId="75" xfId="2" applyNumberFormat="1" applyFont="1" applyBorder="1" applyAlignment="1">
      <alignment horizontal="center"/>
    </xf>
    <xf numFmtId="0" fontId="8" fillId="0" borderId="28" xfId="2" applyFont="1" applyBorder="1" applyAlignment="1">
      <alignment horizontal="center" wrapText="1"/>
    </xf>
    <xf numFmtId="0" fontId="8" fillId="0" borderId="33" xfId="2" applyFont="1" applyBorder="1" applyAlignment="1">
      <alignment horizontal="center" wrapText="1"/>
    </xf>
    <xf numFmtId="0" fontId="8" fillId="0" borderId="0" xfId="2" applyFont="1" applyAlignment="1">
      <alignment horizontal="center"/>
    </xf>
    <xf numFmtId="0" fontId="18" fillId="0" borderId="0" xfId="2" applyFont="1" applyAlignment="1">
      <alignment horizontal="center"/>
    </xf>
    <xf numFmtId="0" fontId="8" fillId="0" borderId="24" xfId="2" applyFont="1" applyBorder="1" applyAlignment="1">
      <alignment horizontal="center" vertical="center" wrapText="1"/>
    </xf>
    <xf numFmtId="0" fontId="8" fillId="0" borderId="31" xfId="2" applyFont="1" applyBorder="1" applyAlignment="1">
      <alignment horizontal="center" vertical="center" wrapText="1"/>
    </xf>
    <xf numFmtId="0" fontId="8" fillId="0" borderId="25" xfId="2" applyFont="1" applyBorder="1" applyAlignment="1">
      <alignment horizontal="center"/>
    </xf>
    <xf numFmtId="0" fontId="8" fillId="0" borderId="26" xfId="2" applyFont="1" applyBorder="1" applyAlignment="1">
      <alignment horizontal="center"/>
    </xf>
    <xf numFmtId="0" fontId="8" fillId="0" borderId="27" xfId="2" applyFont="1" applyBorder="1" applyAlignment="1">
      <alignment horizontal="center"/>
    </xf>
    <xf numFmtId="44" fontId="8" fillId="0" borderId="28" xfId="6" applyFont="1" applyFill="1" applyBorder="1" applyAlignment="1">
      <alignment horizontal="center" vertical="center" wrapText="1"/>
    </xf>
    <xf numFmtId="44" fontId="8" fillId="0" borderId="33" xfId="6" applyFont="1" applyFill="1" applyBorder="1" applyAlignment="1">
      <alignment horizontal="center" vertical="center" wrapText="1"/>
    </xf>
    <xf numFmtId="0" fontId="8" fillId="0" borderId="29" xfId="2" applyFont="1" applyBorder="1" applyAlignment="1">
      <alignment horizontal="center" vertical="center" wrapText="1"/>
    </xf>
    <xf numFmtId="0" fontId="8" fillId="0" borderId="34" xfId="2" applyFont="1" applyBorder="1" applyAlignment="1">
      <alignment horizontal="center" vertical="center" wrapText="1"/>
    </xf>
    <xf numFmtId="0" fontId="8" fillId="0" borderId="30" xfId="2" applyFont="1" applyBorder="1" applyAlignment="1">
      <alignment horizontal="center"/>
    </xf>
    <xf numFmtId="0" fontId="8" fillId="0" borderId="69" xfId="2" applyFont="1" applyBorder="1" applyAlignment="1">
      <alignment horizontal="center" wrapText="1"/>
    </xf>
    <xf numFmtId="0" fontId="8" fillId="0" borderId="70" xfId="2" applyFont="1" applyBorder="1" applyAlignment="1">
      <alignment horizontal="center" wrapText="1"/>
    </xf>
    <xf numFmtId="0" fontId="10" fillId="0" borderId="16" xfId="2" applyFont="1" applyBorder="1" applyAlignment="1">
      <alignment horizontal="center"/>
    </xf>
    <xf numFmtId="0" fontId="10" fillId="0" borderId="0" xfId="2" applyFont="1" applyAlignment="1">
      <alignment horizontal="center"/>
    </xf>
    <xf numFmtId="164" fontId="10" fillId="0" borderId="0" xfId="3" applyNumberFormat="1" applyFont="1" applyAlignment="1">
      <alignment horizontal="center"/>
    </xf>
    <xf numFmtId="0" fontId="2" fillId="0" borderId="0" xfId="3" applyFont="1" applyAlignment="1">
      <alignment horizontal="center"/>
    </xf>
    <xf numFmtId="164" fontId="1" fillId="0" borderId="1" xfId="3" applyNumberFormat="1" applyFont="1" applyBorder="1" applyAlignment="1">
      <alignment horizontal="center" vertical="center" wrapText="1"/>
    </xf>
    <xf numFmtId="0" fontId="9" fillId="0" borderId="9" xfId="3" applyFont="1" applyBorder="1" applyAlignment="1">
      <alignment horizontal="center" vertical="center"/>
    </xf>
    <xf numFmtId="0" fontId="9" fillId="0" borderId="10" xfId="3" applyFont="1" applyBorder="1" applyAlignment="1">
      <alignment horizontal="center" vertical="center"/>
    </xf>
    <xf numFmtId="0" fontId="1" fillId="0" borderId="9" xfId="3" applyFont="1" applyBorder="1" applyAlignment="1">
      <alignment horizontal="center" vertical="center" wrapText="1"/>
    </xf>
    <xf numFmtId="0" fontId="1" fillId="0" borderId="10" xfId="3" applyFont="1" applyBorder="1" applyAlignment="1">
      <alignment horizontal="center" vertical="center" wrapText="1"/>
    </xf>
    <xf numFmtId="0" fontId="1" fillId="0" borderId="1" xfId="3" applyFont="1" applyBorder="1" applyAlignment="1">
      <alignment horizontal="center" vertical="center" wrapText="1"/>
    </xf>
    <xf numFmtId="164" fontId="1" fillId="0" borderId="1" xfId="3" applyNumberFormat="1" applyFont="1" applyBorder="1" applyAlignment="1">
      <alignment horizontal="center" vertical="center"/>
    </xf>
    <xf numFmtId="0" fontId="1" fillId="0" borderId="15" xfId="2" applyFont="1" applyBorder="1" applyAlignment="1">
      <alignment horizontal="left"/>
    </xf>
    <xf numFmtId="0" fontId="8" fillId="0" borderId="0" xfId="2" applyFont="1" applyAlignment="1">
      <alignment horizontal="center" vertical="center"/>
    </xf>
    <xf numFmtId="0" fontId="8" fillId="0" borderId="23" xfId="2" applyFont="1" applyBorder="1" applyAlignment="1">
      <alignment horizontal="center" vertical="center"/>
    </xf>
    <xf numFmtId="0" fontId="1" fillId="0" borderId="4" xfId="3" applyFont="1" applyBorder="1" applyAlignment="1">
      <alignment horizontal="center" vertical="center" wrapText="1"/>
    </xf>
    <xf numFmtId="0" fontId="1" fillId="0" borderId="6" xfId="3" applyFont="1" applyBorder="1" applyAlignment="1">
      <alignment horizontal="center" vertical="center"/>
    </xf>
    <xf numFmtId="0" fontId="1" fillId="0" borderId="8" xfId="3" applyFont="1" applyBorder="1" applyAlignment="1">
      <alignment horizontal="center" vertical="center"/>
    </xf>
    <xf numFmtId="0" fontId="1" fillId="0" borderId="9" xfId="3" applyFont="1" applyBorder="1" applyAlignment="1">
      <alignment horizontal="center" vertical="center"/>
    </xf>
    <xf numFmtId="0" fontId="1" fillId="0" borderId="2" xfId="3" applyFont="1" applyBorder="1" applyAlignment="1">
      <alignment horizontal="center" vertical="center"/>
    </xf>
    <xf numFmtId="0" fontId="1" fillId="0" borderId="10" xfId="3" applyFont="1" applyBorder="1" applyAlignment="1">
      <alignment horizontal="center" vertical="center"/>
    </xf>
    <xf numFmtId="49" fontId="1" fillId="0" borderId="1" xfId="3" applyNumberFormat="1" applyFont="1" applyBorder="1" applyAlignment="1">
      <alignment horizontal="center" vertical="center" wrapText="1"/>
    </xf>
    <xf numFmtId="0" fontId="1" fillId="0" borderId="1" xfId="3" applyFont="1" applyBorder="1" applyAlignment="1">
      <alignment horizontal="center" vertical="center"/>
    </xf>
    <xf numFmtId="164" fontId="1" fillId="0" borderId="3" xfId="3" applyNumberFormat="1" applyFont="1" applyBorder="1" applyAlignment="1">
      <alignment horizontal="center" vertical="center" wrapText="1"/>
    </xf>
    <xf numFmtId="164" fontId="1" fillId="0" borderId="4" xfId="3" applyNumberFormat="1" applyFont="1" applyBorder="1" applyAlignment="1">
      <alignment horizontal="center" vertical="center" wrapText="1"/>
    </xf>
    <xf numFmtId="164" fontId="1" fillId="0" borderId="7" xfId="3" applyNumberFormat="1" applyFont="1" applyBorder="1" applyAlignment="1">
      <alignment horizontal="center" vertical="center" wrapText="1"/>
    </xf>
    <xf numFmtId="164" fontId="1" fillId="0" borderId="8" xfId="3" applyNumberFormat="1" applyFont="1" applyBorder="1" applyAlignment="1">
      <alignment horizontal="center" vertical="center" wrapText="1"/>
    </xf>
    <xf numFmtId="0" fontId="1" fillId="0" borderId="3" xfId="3" applyFont="1" applyBorder="1" applyAlignment="1">
      <alignment horizontal="center" vertical="center" wrapText="1"/>
    </xf>
    <xf numFmtId="0" fontId="1" fillId="0" borderId="4" xfId="3" applyFont="1" applyBorder="1" applyAlignment="1">
      <alignment horizontal="center" vertical="center"/>
    </xf>
    <xf numFmtId="0" fontId="1" fillId="0" borderId="5" xfId="3" applyFont="1" applyBorder="1" applyAlignment="1">
      <alignment horizontal="center" vertical="center"/>
    </xf>
    <xf numFmtId="0" fontId="1" fillId="0" borderId="7" xfId="3" applyFont="1" applyBorder="1" applyAlignment="1">
      <alignment horizontal="center" vertical="center"/>
    </xf>
    <xf numFmtId="0" fontId="11" fillId="0" borderId="4" xfId="3" applyFont="1" applyBorder="1" applyAlignment="1">
      <alignment horizontal="left" vertical="center" wrapText="1"/>
    </xf>
    <xf numFmtId="0" fontId="11" fillId="0" borderId="6" xfId="3" applyFont="1" applyBorder="1" applyAlignment="1">
      <alignment horizontal="left" vertical="center" wrapText="1"/>
    </xf>
  </cellXfs>
  <cellStyles count="8">
    <cellStyle name="Currency 2" xfId="5" xr:uid="{B36D5752-2AF9-429F-972B-4EDCD453E3CB}"/>
    <cellStyle name="Currency 3" xfId="6" xr:uid="{24219B9B-E74D-42F8-AC94-71620357AAE9}"/>
    <cellStyle name="Normal 2" xfId="2" xr:uid="{00000000-0005-0000-0000-000000000000}"/>
    <cellStyle name="Normal 4" xfId="4" xr:uid="{37480A7C-EF6B-4368-BF6C-A9FB7BF44EF5}"/>
    <cellStyle name="Normal 5" xfId="1" xr:uid="{00000000-0005-0000-0000-000001000000}"/>
    <cellStyle name="Parasts" xfId="0" builtinId="0"/>
    <cellStyle name="Parasts 2" xfId="3" xr:uid="{00000000-0005-0000-0000-000003000000}"/>
    <cellStyle name="Parasts 2 2" xfId="7" xr:uid="{D9FDA890-52DF-42D8-AB22-D89DD50B9A58}"/>
  </cellStyles>
  <dxfs count="3"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8A366F-7354-4668-8D9D-F61241C039B1}">
  <sheetPr>
    <tabColor theme="8" tint="0.59999389629810485"/>
  </sheetPr>
  <dimension ref="A1:P34"/>
  <sheetViews>
    <sheetView showGridLines="0" tabSelected="1" view="pageLayout" zoomScaleNormal="100" zoomScaleSheetLayoutView="100" workbookViewId="0">
      <selection activeCell="A3" sqref="A3:A4"/>
    </sheetView>
  </sheetViews>
  <sheetFormatPr defaultRowHeight="12.75" x14ac:dyDescent="0.2"/>
  <cols>
    <col min="1" max="1" width="29.42578125" style="48" customWidth="1"/>
    <col min="2" max="16" width="9.7109375" style="48" customWidth="1"/>
    <col min="17" max="16384" width="9.140625" style="48"/>
  </cols>
  <sheetData>
    <row r="1" spans="1:16" ht="15.75" x14ac:dyDescent="0.25">
      <c r="A1" s="274" t="s">
        <v>1058</v>
      </c>
      <c r="B1" s="274"/>
      <c r="C1" s="274"/>
      <c r="D1" s="274"/>
      <c r="E1" s="274"/>
      <c r="F1" s="274"/>
      <c r="G1" s="274"/>
      <c r="H1" s="274"/>
      <c r="I1" s="274"/>
      <c r="J1" s="274"/>
      <c r="K1" s="274"/>
      <c r="L1" s="274"/>
      <c r="M1" s="274"/>
      <c r="N1" s="274"/>
      <c r="O1" s="274"/>
      <c r="P1" s="274"/>
    </row>
    <row r="2" spans="1:16" ht="13.5" thickBot="1" x14ac:dyDescent="0.25">
      <c r="E2" s="99"/>
      <c r="F2" s="99"/>
      <c r="G2" s="100"/>
      <c r="H2" s="100"/>
    </row>
    <row r="3" spans="1:16" ht="14.25" customHeight="1" x14ac:dyDescent="0.2">
      <c r="A3" s="275" t="s">
        <v>46</v>
      </c>
      <c r="B3" s="277" t="s">
        <v>47</v>
      </c>
      <c r="C3" s="278"/>
      <c r="D3" s="278"/>
      <c r="E3" s="279"/>
      <c r="F3" s="280" t="s">
        <v>48</v>
      </c>
      <c r="G3" s="277" t="s">
        <v>49</v>
      </c>
      <c r="H3" s="278"/>
      <c r="I3" s="278"/>
      <c r="J3" s="279"/>
      <c r="K3" s="282" t="s">
        <v>50</v>
      </c>
      <c r="L3" s="277" t="s">
        <v>51</v>
      </c>
      <c r="M3" s="278"/>
      <c r="N3" s="284"/>
      <c r="O3" s="285" t="s">
        <v>52</v>
      </c>
      <c r="P3" s="271" t="s">
        <v>53</v>
      </c>
    </row>
    <row r="4" spans="1:16" s="104" customFormat="1" ht="28.5" customHeight="1" x14ac:dyDescent="0.2">
      <c r="A4" s="276"/>
      <c r="B4" s="101" t="s">
        <v>54</v>
      </c>
      <c r="C4" s="102" t="s">
        <v>55</v>
      </c>
      <c r="D4" s="102" t="s">
        <v>56</v>
      </c>
      <c r="E4" s="102" t="s">
        <v>17</v>
      </c>
      <c r="F4" s="281"/>
      <c r="G4" s="101" t="s">
        <v>54</v>
      </c>
      <c r="H4" s="102" t="s">
        <v>55</v>
      </c>
      <c r="I4" s="102" t="s">
        <v>56</v>
      </c>
      <c r="J4" s="102" t="s">
        <v>17</v>
      </c>
      <c r="K4" s="283"/>
      <c r="L4" s="267" t="s">
        <v>57</v>
      </c>
      <c r="M4" s="102" t="s">
        <v>1067</v>
      </c>
      <c r="N4" s="103" t="s">
        <v>58</v>
      </c>
      <c r="O4" s="286"/>
      <c r="P4" s="272"/>
    </row>
    <row r="5" spans="1:16" x14ac:dyDescent="0.2">
      <c r="A5" s="105" t="s">
        <v>1061</v>
      </c>
      <c r="B5" s="106">
        <f>Livani!F147</f>
        <v>39.789000000000001</v>
      </c>
      <c r="C5" s="107">
        <f>Livani!F148</f>
        <v>0</v>
      </c>
      <c r="D5" s="107">
        <f>Livani!F149</f>
        <v>1.5530000000000002</v>
      </c>
      <c r="E5" s="107">
        <f>Livani!F150</f>
        <v>0.32</v>
      </c>
      <c r="F5" s="108">
        <f>SUM(B5:E5)</f>
        <v>41.661999999999999</v>
      </c>
      <c r="G5" s="109">
        <f>Livani!G147</f>
        <v>210687</v>
      </c>
      <c r="H5" s="110">
        <f>Livani!G148</f>
        <v>0</v>
      </c>
      <c r="I5" s="110">
        <f>Livani!G149</f>
        <v>4831</v>
      </c>
      <c r="J5" s="110">
        <f>Livani!G150</f>
        <v>1557</v>
      </c>
      <c r="K5" s="111">
        <f>SUM(G5:J5)</f>
        <v>217075</v>
      </c>
      <c r="L5" s="112">
        <f>Livani!L146</f>
        <v>90</v>
      </c>
      <c r="M5" s="268">
        <f>Livani!M146</f>
        <v>810</v>
      </c>
      <c r="N5" s="113">
        <v>1</v>
      </c>
      <c r="O5" s="109">
        <f>Livani!Q146</f>
        <v>48638</v>
      </c>
      <c r="P5" s="261">
        <f>Livani!R146</f>
        <v>19792</v>
      </c>
    </row>
    <row r="6" spans="1:16" x14ac:dyDescent="0.2">
      <c r="A6" s="114" t="s">
        <v>1062</v>
      </c>
      <c r="B6" s="115">
        <f>Jersikas!G46</f>
        <v>4.8249999999999993</v>
      </c>
      <c r="C6" s="116">
        <f>Jersikas!G47</f>
        <v>0</v>
      </c>
      <c r="D6" s="116">
        <f>Jersikas!G48</f>
        <v>29.105000000000004</v>
      </c>
      <c r="E6" s="116">
        <f>Jersikas!G49</f>
        <v>0.65500000000000003</v>
      </c>
      <c r="F6" s="117">
        <f>SUM(B6:E6)</f>
        <v>34.585000000000008</v>
      </c>
      <c r="G6" s="118">
        <f>Jersikas!H46</f>
        <v>22581</v>
      </c>
      <c r="H6" s="119">
        <f>Jersikas!H47</f>
        <v>0</v>
      </c>
      <c r="I6" s="119">
        <f>Jersikas!H48</f>
        <v>125949</v>
      </c>
      <c r="J6" s="119">
        <f>Jersikas!H49</f>
        <v>2594</v>
      </c>
      <c r="K6" s="120">
        <f>SUM(G6:J6)</f>
        <v>151124</v>
      </c>
      <c r="L6" s="121">
        <f>Jersikas!M45</f>
        <v>0</v>
      </c>
      <c r="M6" s="269">
        <f>Jersikas!N45</f>
        <v>0</v>
      </c>
      <c r="N6" s="122"/>
      <c r="O6" s="118">
        <f>Jersikas!R45</f>
        <v>0</v>
      </c>
      <c r="P6" s="122">
        <f>Jersikas!S45</f>
        <v>0</v>
      </c>
    </row>
    <row r="7" spans="1:16" x14ac:dyDescent="0.2">
      <c r="A7" s="114" t="s">
        <v>1063</v>
      </c>
      <c r="B7" s="115">
        <f>Rozupes!G78</f>
        <v>5.9139999999999997</v>
      </c>
      <c r="C7" s="116">
        <f>Rozupes!G79</f>
        <v>0</v>
      </c>
      <c r="D7" s="116">
        <f>Rozupes!G80</f>
        <v>61.338000000000001</v>
      </c>
      <c r="E7" s="116">
        <f>Rozupes!G81</f>
        <v>1.0719999999999998</v>
      </c>
      <c r="F7" s="117">
        <f t="shared" ref="F7:F10" si="0">SUM(B7:E7)</f>
        <v>68.323999999999998</v>
      </c>
      <c r="G7" s="118">
        <f>Rozupes!H78</f>
        <v>25291</v>
      </c>
      <c r="H7" s="119">
        <f>Rozupes!H79</f>
        <v>0</v>
      </c>
      <c r="I7" s="119">
        <f>Rozupes!H80</f>
        <v>268237</v>
      </c>
      <c r="J7" s="119">
        <f>Rozupes!H81</f>
        <v>4205</v>
      </c>
      <c r="K7" s="120">
        <f t="shared" ref="K7:K10" si="1">SUM(G7:J7)</f>
        <v>297733</v>
      </c>
      <c r="L7" s="121">
        <f>Rozupes!M77</f>
        <v>51</v>
      </c>
      <c r="M7" s="269">
        <f>Rozupes!N77</f>
        <v>449</v>
      </c>
      <c r="N7" s="122">
        <v>1</v>
      </c>
      <c r="O7" s="118">
        <f>Rozupes!R77</f>
        <v>0</v>
      </c>
      <c r="P7" s="122">
        <f>Rozupes!S77</f>
        <v>0</v>
      </c>
    </row>
    <row r="8" spans="1:16" x14ac:dyDescent="0.2">
      <c r="A8" s="114" t="s">
        <v>1064</v>
      </c>
      <c r="B8" s="115">
        <f>Rudzatu!G45</f>
        <v>2.1949999999999998</v>
      </c>
      <c r="C8" s="116">
        <f>Rudzatu!G46</f>
        <v>0</v>
      </c>
      <c r="D8" s="116">
        <f>Rudzatu!G47</f>
        <v>38.395000000000003</v>
      </c>
      <c r="E8" s="116">
        <f>Rudzatu!G48</f>
        <v>0.28000000000000003</v>
      </c>
      <c r="F8" s="117">
        <f t="shared" si="0"/>
        <v>40.870000000000005</v>
      </c>
      <c r="G8" s="118">
        <f>Rudzatu!H45</f>
        <v>9671</v>
      </c>
      <c r="H8" s="119">
        <f>Rudzatu!H46</f>
        <v>0</v>
      </c>
      <c r="I8" s="119">
        <f>Rudzatu!H47</f>
        <v>167848</v>
      </c>
      <c r="J8" s="119">
        <f>Rudzatu!H48</f>
        <v>1314</v>
      </c>
      <c r="K8" s="120">
        <f t="shared" si="1"/>
        <v>178833</v>
      </c>
      <c r="L8" s="121">
        <f>Rudzatu!M44</f>
        <v>36.5</v>
      </c>
      <c r="M8" s="269">
        <f>Rudzatu!N44</f>
        <v>220</v>
      </c>
      <c r="N8" s="122">
        <v>2</v>
      </c>
      <c r="O8" s="118">
        <f>Rudzatu!R44</f>
        <v>0</v>
      </c>
      <c r="P8" s="122">
        <f>Rudzatu!S44</f>
        <v>0</v>
      </c>
    </row>
    <row r="9" spans="1:16" x14ac:dyDescent="0.2">
      <c r="A9" s="114" t="s">
        <v>1065</v>
      </c>
      <c r="B9" s="115">
        <f>Sutru!G40</f>
        <v>2.78</v>
      </c>
      <c r="C9" s="116">
        <f>Sutru!G41</f>
        <v>0</v>
      </c>
      <c r="D9" s="116">
        <f>Sutru!G42</f>
        <v>29.17</v>
      </c>
      <c r="E9" s="116">
        <f>Sutru!G43</f>
        <v>1.69</v>
      </c>
      <c r="F9" s="117">
        <f>SUM(B9:E9)</f>
        <v>33.64</v>
      </c>
      <c r="G9" s="118">
        <f>Sutru!H40</f>
        <v>12464</v>
      </c>
      <c r="H9" s="119">
        <f>Sutru!H41</f>
        <v>0</v>
      </c>
      <c r="I9" s="119">
        <f>Sutru!H42</f>
        <v>127710</v>
      </c>
      <c r="J9" s="119">
        <f>Sutru!H43</f>
        <v>7045</v>
      </c>
      <c r="K9" s="120">
        <f>SUM(G9:J9)</f>
        <v>147219</v>
      </c>
      <c r="L9" s="121">
        <f>Sutru!M39</f>
        <v>9.4499999999999993</v>
      </c>
      <c r="M9" s="269">
        <f>Sutru!N39</f>
        <v>114</v>
      </c>
      <c r="N9" s="122">
        <v>1</v>
      </c>
      <c r="O9" s="118">
        <f>Sutru!R39</f>
        <v>0</v>
      </c>
      <c r="P9" s="122">
        <f>Sutru!S39</f>
        <v>0</v>
      </c>
    </row>
    <row r="10" spans="1:16" x14ac:dyDescent="0.2">
      <c r="A10" s="114" t="s">
        <v>1066</v>
      </c>
      <c r="B10" s="115">
        <f>Turku!G56</f>
        <v>2.2799999999999998</v>
      </c>
      <c r="C10" s="116">
        <f>Turku!G57</f>
        <v>0</v>
      </c>
      <c r="D10" s="116">
        <f>Turku!G58</f>
        <v>52.009999999999991</v>
      </c>
      <c r="E10" s="116">
        <f>Turku!G59</f>
        <v>1.28</v>
      </c>
      <c r="F10" s="117">
        <f t="shared" si="0"/>
        <v>55.569999999999993</v>
      </c>
      <c r="G10" s="118">
        <f>Turku!H56</f>
        <v>10073</v>
      </c>
      <c r="H10" s="119">
        <f>Turku!H57</f>
        <v>0</v>
      </c>
      <c r="I10" s="119">
        <f>Turku!H58</f>
        <v>227459</v>
      </c>
      <c r="J10" s="119">
        <f>Turku!H59</f>
        <v>5599</v>
      </c>
      <c r="K10" s="120">
        <f t="shared" si="1"/>
        <v>243131</v>
      </c>
      <c r="L10" s="121">
        <f>Turku!M55</f>
        <v>19.7</v>
      </c>
      <c r="M10" s="269">
        <f>Turku!N55</f>
        <v>157</v>
      </c>
      <c r="N10" s="122">
        <v>2</v>
      </c>
      <c r="O10" s="118">
        <f>Turku!R55</f>
        <v>0</v>
      </c>
      <c r="P10" s="122">
        <f>Turku!S55</f>
        <v>0</v>
      </c>
    </row>
    <row r="11" spans="1:16" x14ac:dyDescent="0.2">
      <c r="A11" s="114"/>
      <c r="B11" s="115"/>
      <c r="C11" s="116"/>
      <c r="D11" s="116"/>
      <c r="E11" s="116"/>
      <c r="F11" s="117"/>
      <c r="G11" s="118"/>
      <c r="H11" s="119"/>
      <c r="I11" s="119"/>
      <c r="J11" s="119"/>
      <c r="K11" s="120"/>
      <c r="L11" s="121"/>
      <c r="M11" s="264"/>
      <c r="N11" s="122"/>
      <c r="O11" s="118"/>
      <c r="P11" s="122"/>
    </row>
    <row r="12" spans="1:16" x14ac:dyDescent="0.2">
      <c r="A12" s="114"/>
      <c r="B12" s="115"/>
      <c r="C12" s="116"/>
      <c r="D12" s="116"/>
      <c r="E12" s="116"/>
      <c r="F12" s="117"/>
      <c r="G12" s="118"/>
      <c r="H12" s="119"/>
      <c r="I12" s="119"/>
      <c r="J12" s="119"/>
      <c r="K12" s="120"/>
      <c r="L12" s="121"/>
      <c r="M12" s="264"/>
      <c r="N12" s="122"/>
      <c r="O12" s="118"/>
      <c r="P12" s="122"/>
    </row>
    <row r="13" spans="1:16" x14ac:dyDescent="0.2">
      <c r="A13" s="114"/>
      <c r="B13" s="115"/>
      <c r="C13" s="116"/>
      <c r="D13" s="116"/>
      <c r="E13" s="116"/>
      <c r="F13" s="117"/>
      <c r="G13" s="123"/>
      <c r="H13" s="119"/>
      <c r="I13" s="119"/>
      <c r="J13" s="119"/>
      <c r="K13" s="120"/>
      <c r="L13" s="121"/>
      <c r="M13" s="264"/>
      <c r="N13" s="122"/>
      <c r="O13" s="118"/>
      <c r="P13" s="122"/>
    </row>
    <row r="14" spans="1:16" x14ac:dyDescent="0.2">
      <c r="A14" s="114"/>
      <c r="B14" s="115"/>
      <c r="C14" s="116"/>
      <c r="D14" s="116"/>
      <c r="E14" s="116"/>
      <c r="F14" s="117"/>
      <c r="G14" s="118"/>
      <c r="H14" s="119"/>
      <c r="I14" s="119"/>
      <c r="J14" s="119"/>
      <c r="K14" s="120"/>
      <c r="L14" s="121"/>
      <c r="M14" s="264"/>
      <c r="N14" s="122"/>
      <c r="O14" s="118"/>
      <c r="P14" s="122"/>
    </row>
    <row r="15" spans="1:16" x14ac:dyDescent="0.2">
      <c r="A15" s="114"/>
      <c r="B15" s="115"/>
      <c r="C15" s="116"/>
      <c r="D15" s="116"/>
      <c r="E15" s="116"/>
      <c r="F15" s="117"/>
      <c r="G15" s="118"/>
      <c r="H15" s="119"/>
      <c r="I15" s="119"/>
      <c r="J15" s="119"/>
      <c r="K15" s="120"/>
      <c r="L15" s="121"/>
      <c r="M15" s="264"/>
      <c r="N15" s="122"/>
      <c r="O15" s="118"/>
      <c r="P15" s="122"/>
    </row>
    <row r="16" spans="1:16" x14ac:dyDescent="0.2">
      <c r="A16" s="114"/>
      <c r="B16" s="115"/>
      <c r="C16" s="116"/>
      <c r="D16" s="116"/>
      <c r="E16" s="116"/>
      <c r="F16" s="117"/>
      <c r="G16" s="118"/>
      <c r="H16" s="119"/>
      <c r="I16" s="119"/>
      <c r="J16" s="119"/>
      <c r="K16" s="120"/>
      <c r="L16" s="121"/>
      <c r="M16" s="264"/>
      <c r="N16" s="124"/>
      <c r="O16" s="118"/>
      <c r="P16" s="122"/>
    </row>
    <row r="17" spans="1:16" x14ac:dyDescent="0.2">
      <c r="A17" s="114"/>
      <c r="B17" s="115"/>
      <c r="C17" s="116"/>
      <c r="D17" s="116"/>
      <c r="E17" s="116"/>
      <c r="F17" s="117"/>
      <c r="G17" s="118"/>
      <c r="H17" s="119"/>
      <c r="I17" s="119"/>
      <c r="J17" s="119"/>
      <c r="K17" s="120"/>
      <c r="L17" s="125"/>
      <c r="M17" s="265"/>
      <c r="N17" s="122"/>
      <c r="O17" s="118"/>
      <c r="P17" s="122"/>
    </row>
    <row r="18" spans="1:16" x14ac:dyDescent="0.2">
      <c r="A18" s="114"/>
      <c r="B18" s="115"/>
      <c r="C18" s="116"/>
      <c r="D18" s="116"/>
      <c r="E18" s="116"/>
      <c r="F18" s="117"/>
      <c r="G18" s="118"/>
      <c r="H18" s="119"/>
      <c r="I18" s="119"/>
      <c r="J18" s="119"/>
      <c r="K18" s="120"/>
      <c r="L18" s="125"/>
      <c r="M18" s="265"/>
      <c r="N18" s="122"/>
      <c r="O18" s="118"/>
      <c r="P18" s="122"/>
    </row>
    <row r="19" spans="1:16" x14ac:dyDescent="0.2">
      <c r="A19" s="114"/>
      <c r="B19" s="115"/>
      <c r="C19" s="116"/>
      <c r="D19" s="116"/>
      <c r="E19" s="116"/>
      <c r="F19" s="117"/>
      <c r="G19" s="118"/>
      <c r="H19" s="119"/>
      <c r="I19" s="119"/>
      <c r="J19" s="119"/>
      <c r="K19" s="120"/>
      <c r="L19" s="125"/>
      <c r="M19" s="265"/>
      <c r="N19" s="122"/>
      <c r="O19" s="118"/>
      <c r="P19" s="122"/>
    </row>
    <row r="20" spans="1:16" x14ac:dyDescent="0.2">
      <c r="A20" s="114"/>
      <c r="B20" s="115"/>
      <c r="C20" s="116"/>
      <c r="D20" s="116"/>
      <c r="E20" s="116"/>
      <c r="F20" s="117"/>
      <c r="G20" s="118"/>
      <c r="H20" s="119"/>
      <c r="I20" s="119"/>
      <c r="J20" s="119"/>
      <c r="K20" s="120"/>
      <c r="L20" s="121"/>
      <c r="M20" s="264"/>
      <c r="N20" s="124"/>
      <c r="O20" s="118"/>
      <c r="P20" s="122"/>
    </row>
    <row r="21" spans="1:16" x14ac:dyDescent="0.2">
      <c r="A21" s="114"/>
      <c r="B21" s="115"/>
      <c r="C21" s="116"/>
      <c r="D21" s="116"/>
      <c r="E21" s="116"/>
      <c r="F21" s="117"/>
      <c r="G21" s="118"/>
      <c r="H21" s="119"/>
      <c r="I21" s="119"/>
      <c r="J21" s="119"/>
      <c r="K21" s="120"/>
      <c r="L21" s="121"/>
      <c r="M21" s="264"/>
      <c r="N21" s="122"/>
      <c r="O21" s="118"/>
      <c r="P21" s="122"/>
    </row>
    <row r="22" spans="1:16" x14ac:dyDescent="0.2">
      <c r="A22" s="114"/>
      <c r="B22" s="115"/>
      <c r="C22" s="116"/>
      <c r="D22" s="116"/>
      <c r="E22" s="116"/>
      <c r="F22" s="117"/>
      <c r="G22" s="118"/>
      <c r="H22" s="119"/>
      <c r="I22" s="119"/>
      <c r="J22" s="119"/>
      <c r="K22" s="120"/>
      <c r="L22" s="121"/>
      <c r="M22" s="264"/>
      <c r="N22" s="122"/>
      <c r="O22" s="118"/>
      <c r="P22" s="122"/>
    </row>
    <row r="23" spans="1:16" x14ac:dyDescent="0.2">
      <c r="A23" s="114"/>
      <c r="B23" s="115"/>
      <c r="C23" s="116"/>
      <c r="D23" s="116"/>
      <c r="E23" s="116"/>
      <c r="F23" s="117"/>
      <c r="G23" s="118"/>
      <c r="H23" s="119"/>
      <c r="I23" s="119"/>
      <c r="J23" s="119"/>
      <c r="K23" s="120"/>
      <c r="L23" s="121"/>
      <c r="M23" s="264"/>
      <c r="N23" s="122"/>
      <c r="O23" s="118"/>
      <c r="P23" s="122"/>
    </row>
    <row r="24" spans="1:16" x14ac:dyDescent="0.2">
      <c r="A24" s="114"/>
      <c r="B24" s="115"/>
      <c r="C24" s="116"/>
      <c r="D24" s="116"/>
      <c r="E24" s="116"/>
      <c r="F24" s="117"/>
      <c r="G24" s="118"/>
      <c r="H24" s="119"/>
      <c r="I24" s="119"/>
      <c r="J24" s="119"/>
      <c r="K24" s="120"/>
      <c r="L24" s="121"/>
      <c r="M24" s="264"/>
      <c r="N24" s="122"/>
      <c r="O24" s="118"/>
      <c r="P24" s="122"/>
    </row>
    <row r="25" spans="1:16" x14ac:dyDescent="0.2">
      <c r="A25" s="114"/>
      <c r="B25" s="115"/>
      <c r="C25" s="116"/>
      <c r="D25" s="116"/>
      <c r="E25" s="116"/>
      <c r="F25" s="117"/>
      <c r="G25" s="118"/>
      <c r="H25" s="119"/>
      <c r="I25" s="119"/>
      <c r="J25" s="119"/>
      <c r="K25" s="120"/>
      <c r="L25" s="121"/>
      <c r="M25" s="264"/>
      <c r="N25" s="122"/>
      <c r="O25" s="118"/>
      <c r="P25" s="122"/>
    </row>
    <row r="26" spans="1:16" x14ac:dyDescent="0.2">
      <c r="A26" s="114"/>
      <c r="B26" s="115"/>
      <c r="C26" s="116"/>
      <c r="D26" s="116"/>
      <c r="E26" s="116"/>
      <c r="F26" s="117"/>
      <c r="G26" s="118"/>
      <c r="H26" s="119"/>
      <c r="I26" s="119"/>
      <c r="J26" s="119"/>
      <c r="K26" s="120"/>
      <c r="L26" s="121"/>
      <c r="M26" s="264"/>
      <c r="N26" s="122"/>
      <c r="O26" s="118"/>
      <c r="P26" s="122"/>
    </row>
    <row r="27" spans="1:16" ht="13.5" thickBot="1" x14ac:dyDescent="0.25">
      <c r="A27" s="126"/>
      <c r="B27" s="127"/>
      <c r="C27" s="128"/>
      <c r="D27" s="128"/>
      <c r="E27" s="128"/>
      <c r="F27" s="129"/>
      <c r="G27" s="130"/>
      <c r="H27" s="131"/>
      <c r="I27" s="131"/>
      <c r="J27" s="131"/>
      <c r="K27" s="132"/>
      <c r="L27" s="133"/>
      <c r="M27" s="266"/>
      <c r="N27" s="134"/>
      <c r="O27" s="130"/>
      <c r="P27" s="134"/>
    </row>
    <row r="28" spans="1:16" s="143" customFormat="1" ht="13.5" thickBot="1" x14ac:dyDescent="0.25">
      <c r="A28" s="135" t="s">
        <v>20</v>
      </c>
      <c r="B28" s="136">
        <f t="shared" ref="B28:P28" si="2">SUM(B5:B27)</f>
        <v>57.783000000000008</v>
      </c>
      <c r="C28" s="137">
        <f t="shared" si="2"/>
        <v>0</v>
      </c>
      <c r="D28" s="137">
        <f t="shared" si="2"/>
        <v>211.57100000000003</v>
      </c>
      <c r="E28" s="137">
        <f t="shared" si="2"/>
        <v>5.2969999999999997</v>
      </c>
      <c r="F28" s="137">
        <f t="shared" si="2"/>
        <v>274.65100000000001</v>
      </c>
      <c r="G28" s="138">
        <f t="shared" si="2"/>
        <v>290767</v>
      </c>
      <c r="H28" s="139">
        <f t="shared" si="2"/>
        <v>0</v>
      </c>
      <c r="I28" s="139">
        <f t="shared" si="2"/>
        <v>922034</v>
      </c>
      <c r="J28" s="139">
        <f t="shared" si="2"/>
        <v>22314</v>
      </c>
      <c r="K28" s="140">
        <f t="shared" si="2"/>
        <v>1235115</v>
      </c>
      <c r="L28" s="141">
        <f t="shared" si="2"/>
        <v>206.64999999999998</v>
      </c>
      <c r="M28" s="270">
        <f>SUM(M5:M27)</f>
        <v>1750</v>
      </c>
      <c r="N28" s="142">
        <f t="shared" si="2"/>
        <v>7</v>
      </c>
      <c r="O28" s="262">
        <f t="shared" si="2"/>
        <v>48638</v>
      </c>
      <c r="P28" s="263">
        <f t="shared" si="2"/>
        <v>19792</v>
      </c>
    </row>
    <row r="29" spans="1:16" x14ac:dyDescent="0.2">
      <c r="A29" s="143"/>
      <c r="E29" s="100"/>
      <c r="F29" s="144"/>
      <c r="L29" s="145" t="s">
        <v>59</v>
      </c>
      <c r="M29" s="145"/>
      <c r="N29" s="146">
        <f>N28-1</f>
        <v>6</v>
      </c>
      <c r="O29" s="100"/>
    </row>
    <row r="30" spans="1:16" x14ac:dyDescent="0.2">
      <c r="A30" s="147" t="s">
        <v>60</v>
      </c>
      <c r="F30" s="148"/>
      <c r="O30" s="149"/>
      <c r="P30" s="260" t="s">
        <v>1060</v>
      </c>
    </row>
    <row r="31" spans="1:16" x14ac:dyDescent="0.2">
      <c r="A31" s="84" t="s">
        <v>1068</v>
      </c>
      <c r="P31" s="260" t="s">
        <v>1059</v>
      </c>
    </row>
    <row r="32" spans="1:16" x14ac:dyDescent="0.2">
      <c r="B32" s="84"/>
      <c r="C32" s="84"/>
    </row>
    <row r="33" spans="1:16" x14ac:dyDescent="0.2">
      <c r="B33" s="84"/>
      <c r="C33" s="84"/>
    </row>
    <row r="34" spans="1:16" x14ac:dyDescent="0.2">
      <c r="A34" s="273" t="s">
        <v>39</v>
      </c>
      <c r="B34" s="273"/>
      <c r="C34" s="273"/>
      <c r="D34" s="273"/>
      <c r="E34" s="273"/>
      <c r="F34" s="273"/>
      <c r="G34" s="273"/>
      <c r="H34" s="273"/>
      <c r="I34" s="273"/>
      <c r="J34" s="273"/>
      <c r="K34" s="273"/>
      <c r="L34" s="273"/>
      <c r="M34" s="273"/>
      <c r="N34" s="273"/>
      <c r="O34" s="273"/>
      <c r="P34" s="273"/>
    </row>
  </sheetData>
  <mergeCells count="10">
    <mergeCell ref="P3:P4"/>
    <mergeCell ref="A34:P34"/>
    <mergeCell ref="A1:P1"/>
    <mergeCell ref="A3:A4"/>
    <mergeCell ref="B3:E3"/>
    <mergeCell ref="F3:F4"/>
    <mergeCell ref="G3:J3"/>
    <mergeCell ref="K3:K4"/>
    <mergeCell ref="L3:N3"/>
    <mergeCell ref="O3:O4"/>
  </mergeCells>
  <conditionalFormatting sqref="F5">
    <cfRule type="cellIs" dxfId="2" priority="3" operator="notEqual">
      <formula>#REF!</formula>
    </cfRule>
  </conditionalFormatting>
  <conditionalFormatting sqref="F28">
    <cfRule type="cellIs" dxfId="1" priority="2" operator="notEqual">
      <formula>#REF!</formula>
    </cfRule>
  </conditionalFormatting>
  <conditionalFormatting sqref="K28">
    <cfRule type="cellIs" dxfId="0" priority="1" operator="notEqual">
      <formula>#REF!</formula>
    </cfRule>
  </conditionalFormatting>
  <pageMargins left="0.7" right="0.7" top="0.75" bottom="0.75" header="0.3" footer="0.3"/>
  <pageSetup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5B5F71-CC8B-4B41-97B5-74F0DF2138E1}">
  <dimension ref="A1:T158"/>
  <sheetViews>
    <sheetView showGridLines="0" view="pageLayout" zoomScaleNormal="100" zoomScaleSheetLayoutView="100" workbookViewId="0">
      <selection activeCell="A3" sqref="A3:A6"/>
    </sheetView>
  </sheetViews>
  <sheetFormatPr defaultRowHeight="12.75" x14ac:dyDescent="0.2"/>
  <cols>
    <col min="1" max="1" width="12.7109375" style="7" customWidth="1"/>
    <col min="2" max="2" width="25.42578125" style="8" customWidth="1"/>
    <col min="3" max="4" width="5.7109375" style="8" customWidth="1"/>
    <col min="5" max="6" width="6.42578125" style="22" customWidth="1"/>
    <col min="7" max="7" width="8.5703125" style="32" customWidth="1"/>
    <col min="8" max="8" width="9.7109375" style="8" customWidth="1"/>
    <col min="9" max="9" width="8.7109375" style="23" customWidth="1"/>
    <col min="10" max="10" width="5.7109375" style="24" customWidth="1"/>
    <col min="11" max="11" width="10.140625" style="24" customWidth="1"/>
    <col min="12" max="12" width="6" style="24" customWidth="1"/>
    <col min="13" max="13" width="8.5703125" style="24" customWidth="1"/>
    <col min="14" max="15" width="10.140625" style="24" customWidth="1"/>
    <col min="16" max="16" width="9.7109375" style="24" customWidth="1"/>
    <col min="17" max="18" width="6.7109375" style="24" customWidth="1"/>
    <col min="19" max="19" width="12.7109375" style="154" customWidth="1"/>
    <col min="20" max="20" width="9.7109375" style="25" customWidth="1"/>
  </cols>
  <sheetData>
    <row r="1" spans="1:20" x14ac:dyDescent="0.2">
      <c r="A1" s="1"/>
      <c r="B1" s="2"/>
      <c r="C1" s="59"/>
      <c r="D1" s="299" t="s">
        <v>61</v>
      </c>
      <c r="E1" s="299"/>
      <c r="F1" s="299"/>
      <c r="G1" s="299"/>
      <c r="H1" s="299"/>
      <c r="I1" s="299"/>
      <c r="J1" s="299"/>
      <c r="K1" s="299"/>
      <c r="L1" s="299"/>
      <c r="M1" s="299"/>
      <c r="N1" s="299"/>
      <c r="O1" s="299"/>
      <c r="P1" s="59"/>
      <c r="Q1" s="59"/>
      <c r="R1" s="59"/>
      <c r="S1" s="150"/>
      <c r="T1" s="4" t="s">
        <v>38</v>
      </c>
    </row>
    <row r="2" spans="1:20" x14ac:dyDescent="0.2">
      <c r="A2" s="8"/>
      <c r="D2" s="300"/>
      <c r="E2" s="300"/>
      <c r="F2" s="300"/>
      <c r="G2" s="300"/>
      <c r="H2" s="300"/>
      <c r="I2" s="300"/>
      <c r="J2" s="300"/>
      <c r="K2" s="300"/>
      <c r="L2" s="300"/>
      <c r="M2" s="300"/>
      <c r="N2" s="300"/>
      <c r="O2" s="300"/>
      <c r="P2" s="8"/>
      <c r="Q2" s="8"/>
      <c r="R2" s="8"/>
      <c r="S2" s="151"/>
      <c r="T2" s="80" t="s">
        <v>37</v>
      </c>
    </row>
    <row r="3" spans="1:20" x14ac:dyDescent="0.2">
      <c r="A3" s="296" t="s">
        <v>29</v>
      </c>
      <c r="B3" s="301" t="s">
        <v>30</v>
      </c>
      <c r="C3" s="304" t="s">
        <v>5</v>
      </c>
      <c r="D3" s="305"/>
      <c r="E3" s="305"/>
      <c r="F3" s="305"/>
      <c r="G3" s="305"/>
      <c r="H3" s="305"/>
      <c r="I3" s="305"/>
      <c r="J3" s="305"/>
      <c r="K3" s="305"/>
      <c r="L3" s="305"/>
      <c r="M3" s="305"/>
      <c r="N3" s="305"/>
      <c r="O3" s="305"/>
      <c r="P3" s="305"/>
      <c r="Q3" s="305"/>
      <c r="R3" s="306"/>
      <c r="S3" s="307" t="s">
        <v>4</v>
      </c>
      <c r="T3" s="296" t="s">
        <v>36</v>
      </c>
    </row>
    <row r="4" spans="1:20" x14ac:dyDescent="0.2">
      <c r="A4" s="296"/>
      <c r="B4" s="302"/>
      <c r="C4" s="308" t="s">
        <v>6</v>
      </c>
      <c r="D4" s="308"/>
      <c r="E4" s="308"/>
      <c r="F4" s="308"/>
      <c r="G4" s="308"/>
      <c r="H4" s="308"/>
      <c r="I4" s="297" t="s">
        <v>7</v>
      </c>
      <c r="J4" s="297"/>
      <c r="K4" s="297"/>
      <c r="L4" s="297"/>
      <c r="M4" s="297"/>
      <c r="N4" s="297"/>
      <c r="O4" s="297"/>
      <c r="P4" s="297"/>
      <c r="Q4" s="309" t="s">
        <v>33</v>
      </c>
      <c r="R4" s="310"/>
      <c r="S4" s="307"/>
      <c r="T4" s="296"/>
    </row>
    <row r="5" spans="1:20" ht="15.95" customHeight="1" x14ac:dyDescent="0.2">
      <c r="A5" s="296"/>
      <c r="B5" s="302"/>
      <c r="C5" s="308" t="s">
        <v>8</v>
      </c>
      <c r="D5" s="308"/>
      <c r="E5" s="294" t="s">
        <v>26</v>
      </c>
      <c r="F5" s="295"/>
      <c r="G5" s="296" t="s">
        <v>12</v>
      </c>
      <c r="H5" s="296" t="s">
        <v>9</v>
      </c>
      <c r="I5" s="297" t="s">
        <v>10</v>
      </c>
      <c r="J5" s="297" t="s">
        <v>3</v>
      </c>
      <c r="K5" s="297"/>
      <c r="L5" s="291" t="s">
        <v>11</v>
      </c>
      <c r="M5" s="291" t="s">
        <v>12</v>
      </c>
      <c r="N5" s="291" t="s">
        <v>13</v>
      </c>
      <c r="O5" s="291" t="s">
        <v>31</v>
      </c>
      <c r="P5" s="291" t="s">
        <v>14</v>
      </c>
      <c r="Q5" s="311"/>
      <c r="R5" s="312"/>
      <c r="S5" s="307"/>
      <c r="T5" s="296"/>
    </row>
    <row r="6" spans="1:20" ht="27.95" customHeight="1" x14ac:dyDescent="0.2">
      <c r="A6" s="296"/>
      <c r="B6" s="303"/>
      <c r="C6" s="9" t="s">
        <v>0</v>
      </c>
      <c r="D6" s="9" t="s">
        <v>1</v>
      </c>
      <c r="E6" s="50" t="s">
        <v>28</v>
      </c>
      <c r="F6" s="51" t="s">
        <v>27</v>
      </c>
      <c r="G6" s="296"/>
      <c r="H6" s="296"/>
      <c r="I6" s="297"/>
      <c r="J6" s="10" t="s">
        <v>2</v>
      </c>
      <c r="K6" s="10" t="s">
        <v>15</v>
      </c>
      <c r="L6" s="291"/>
      <c r="M6" s="291"/>
      <c r="N6" s="291"/>
      <c r="O6" s="291"/>
      <c r="P6" s="291"/>
      <c r="Q6" s="57" t="s">
        <v>34</v>
      </c>
      <c r="R6" s="57" t="s">
        <v>32</v>
      </c>
      <c r="S6" s="152" t="s">
        <v>35</v>
      </c>
      <c r="T6" s="296"/>
    </row>
    <row r="7" spans="1:20" ht="12" customHeight="1" x14ac:dyDescent="0.2">
      <c r="A7" s="11">
        <v>1</v>
      </c>
      <c r="B7" s="98">
        <v>2</v>
      </c>
      <c r="C7" s="11">
        <v>3</v>
      </c>
      <c r="D7" s="11">
        <v>4</v>
      </c>
      <c r="E7" s="292">
        <v>5</v>
      </c>
      <c r="F7" s="293"/>
      <c r="G7" s="11">
        <v>6</v>
      </c>
      <c r="H7" s="11">
        <v>7</v>
      </c>
      <c r="I7" s="12">
        <v>8</v>
      </c>
      <c r="J7" s="12">
        <v>9</v>
      </c>
      <c r="K7" s="12">
        <v>10</v>
      </c>
      <c r="L7" s="12">
        <v>11</v>
      </c>
      <c r="M7" s="12">
        <v>12</v>
      </c>
      <c r="N7" s="12">
        <v>13</v>
      </c>
      <c r="O7" s="12">
        <v>14</v>
      </c>
      <c r="P7" s="12">
        <v>15</v>
      </c>
      <c r="Q7" s="12">
        <v>16</v>
      </c>
      <c r="R7" s="12">
        <v>17</v>
      </c>
      <c r="S7" s="153">
        <v>18</v>
      </c>
      <c r="T7" s="11">
        <v>19</v>
      </c>
    </row>
    <row r="8" spans="1:20" ht="12" customHeight="1" x14ac:dyDescent="0.2">
      <c r="A8" s="13" t="s">
        <v>65</v>
      </c>
      <c r="B8" s="17" t="s">
        <v>66</v>
      </c>
      <c r="C8" s="66">
        <v>0</v>
      </c>
      <c r="D8" s="66">
        <v>0.27800000000000002</v>
      </c>
      <c r="E8" s="70">
        <v>0.27800000000000002</v>
      </c>
      <c r="F8" s="71">
        <f>E8</f>
        <v>0.27800000000000002</v>
      </c>
      <c r="G8" s="72">
        <v>973</v>
      </c>
      <c r="H8" s="73" t="s">
        <v>18</v>
      </c>
      <c r="I8" s="67"/>
      <c r="J8" s="66"/>
      <c r="K8" s="67"/>
      <c r="L8" s="75"/>
      <c r="M8" s="68"/>
      <c r="N8" s="74"/>
      <c r="O8" s="67"/>
      <c r="P8" s="67"/>
      <c r="Q8" s="68"/>
      <c r="R8" s="68"/>
      <c r="S8" s="69" t="s">
        <v>237</v>
      </c>
      <c r="T8" s="69" t="s">
        <v>353</v>
      </c>
    </row>
    <row r="9" spans="1:20" ht="12" customHeight="1" x14ac:dyDescent="0.2">
      <c r="A9" s="165" t="s">
        <v>67</v>
      </c>
      <c r="B9" s="166" t="s">
        <v>68</v>
      </c>
      <c r="C9" s="178">
        <v>0</v>
      </c>
      <c r="D9" s="178">
        <v>0.40200000000000002</v>
      </c>
      <c r="E9" s="179">
        <v>0.40200000000000002</v>
      </c>
      <c r="F9" s="71">
        <f>E9</f>
        <v>0.40200000000000002</v>
      </c>
      <c r="G9" s="180">
        <v>1407</v>
      </c>
      <c r="H9" s="181" t="s">
        <v>18</v>
      </c>
      <c r="I9" s="182"/>
      <c r="J9" s="178"/>
      <c r="K9" s="182"/>
      <c r="L9" s="183"/>
      <c r="M9" s="184"/>
      <c r="N9" s="185"/>
      <c r="O9" s="182"/>
      <c r="P9" s="182"/>
      <c r="Q9" s="184"/>
      <c r="R9" s="184"/>
      <c r="S9" s="186" t="s">
        <v>238</v>
      </c>
      <c r="T9" s="186" t="s">
        <v>353</v>
      </c>
    </row>
    <row r="10" spans="1:20" ht="12" customHeight="1" x14ac:dyDescent="0.2">
      <c r="A10" s="18" t="s">
        <v>69</v>
      </c>
      <c r="B10" s="20" t="s">
        <v>70</v>
      </c>
      <c r="C10" s="37">
        <v>0</v>
      </c>
      <c r="D10" s="37">
        <v>0.16500000000000001</v>
      </c>
      <c r="E10" s="52">
        <v>0.16500000000000001</v>
      </c>
      <c r="F10" s="53"/>
      <c r="G10" s="90">
        <v>495</v>
      </c>
      <c r="H10" s="91" t="s">
        <v>18</v>
      </c>
      <c r="I10" s="38"/>
      <c r="J10" s="37"/>
      <c r="K10" s="38"/>
      <c r="L10" s="92"/>
      <c r="M10" s="60"/>
      <c r="N10" s="93"/>
      <c r="O10" s="38"/>
      <c r="P10" s="38"/>
      <c r="Q10" s="60"/>
      <c r="R10" s="60"/>
      <c r="S10" s="64" t="s">
        <v>239</v>
      </c>
      <c r="T10" s="64" t="s">
        <v>353</v>
      </c>
    </row>
    <row r="11" spans="1:20" ht="12" customHeight="1" x14ac:dyDescent="0.2">
      <c r="A11" s="165"/>
      <c r="B11" s="166"/>
      <c r="C11" s="155">
        <v>0.16500000000000001</v>
      </c>
      <c r="D11" s="155">
        <v>0.188</v>
      </c>
      <c r="E11" s="156">
        <v>2.3E-2</v>
      </c>
      <c r="F11" s="157"/>
      <c r="G11" s="158">
        <v>51</v>
      </c>
      <c r="H11" s="159" t="s">
        <v>16</v>
      </c>
      <c r="I11" s="160"/>
      <c r="J11" s="155"/>
      <c r="K11" s="160"/>
      <c r="L11" s="161"/>
      <c r="M11" s="162"/>
      <c r="N11" s="163"/>
      <c r="O11" s="160"/>
      <c r="P11" s="160"/>
      <c r="Q11" s="162"/>
      <c r="R11" s="162"/>
      <c r="S11" s="164" t="s">
        <v>239</v>
      </c>
      <c r="T11" s="164" t="s">
        <v>353</v>
      </c>
    </row>
    <row r="12" spans="1:20" ht="12" customHeight="1" x14ac:dyDescent="0.2">
      <c r="A12" s="21"/>
      <c r="B12" s="49" t="s">
        <v>71</v>
      </c>
      <c r="C12" s="39">
        <v>0</v>
      </c>
      <c r="D12" s="39">
        <v>3.2000000000000001E-2</v>
      </c>
      <c r="E12" s="54">
        <v>3.2000000000000001E-2</v>
      </c>
      <c r="F12" s="55">
        <f>SUM(E10:E12)</f>
        <v>0.22</v>
      </c>
      <c r="G12" s="94">
        <v>70</v>
      </c>
      <c r="H12" s="95" t="s">
        <v>16</v>
      </c>
      <c r="I12" s="40"/>
      <c r="J12" s="39"/>
      <c r="K12" s="40"/>
      <c r="L12" s="96"/>
      <c r="M12" s="61"/>
      <c r="N12" s="97"/>
      <c r="O12" s="40"/>
      <c r="P12" s="40"/>
      <c r="Q12" s="61"/>
      <c r="R12" s="61"/>
      <c r="S12" s="65" t="s">
        <v>239</v>
      </c>
      <c r="T12" s="65" t="s">
        <v>353</v>
      </c>
    </row>
    <row r="13" spans="1:20" ht="12" customHeight="1" x14ac:dyDescent="0.2">
      <c r="A13" s="165" t="s">
        <v>72</v>
      </c>
      <c r="B13" s="166" t="s">
        <v>73</v>
      </c>
      <c r="C13" s="178">
        <v>0</v>
      </c>
      <c r="D13" s="178">
        <v>0.23200000000000001</v>
      </c>
      <c r="E13" s="179">
        <v>0.23200000000000001</v>
      </c>
      <c r="F13" s="71">
        <f>E13</f>
        <v>0.23200000000000001</v>
      </c>
      <c r="G13" s="180">
        <v>812</v>
      </c>
      <c r="H13" s="181" t="s">
        <v>18</v>
      </c>
      <c r="I13" s="182"/>
      <c r="J13" s="178"/>
      <c r="K13" s="182"/>
      <c r="L13" s="183"/>
      <c r="M13" s="184"/>
      <c r="N13" s="185"/>
      <c r="O13" s="182"/>
      <c r="P13" s="182"/>
      <c r="Q13" s="184"/>
      <c r="R13" s="184"/>
      <c r="S13" s="186" t="s">
        <v>240</v>
      </c>
      <c r="T13" s="186" t="s">
        <v>353</v>
      </c>
    </row>
    <row r="14" spans="1:20" ht="12" customHeight="1" x14ac:dyDescent="0.2">
      <c r="A14" s="13" t="s">
        <v>74</v>
      </c>
      <c r="B14" s="17" t="s">
        <v>75</v>
      </c>
      <c r="C14" s="66">
        <v>0</v>
      </c>
      <c r="D14" s="66">
        <v>0.34399999999999997</v>
      </c>
      <c r="E14" s="70">
        <v>0.34399999999999997</v>
      </c>
      <c r="F14" s="71">
        <f>E14</f>
        <v>0.34399999999999997</v>
      </c>
      <c r="G14" s="72">
        <v>1638</v>
      </c>
      <c r="H14" s="73" t="s">
        <v>18</v>
      </c>
      <c r="I14" s="67"/>
      <c r="J14" s="66"/>
      <c r="K14" s="67"/>
      <c r="L14" s="75"/>
      <c r="M14" s="68"/>
      <c r="N14" s="74"/>
      <c r="O14" s="67"/>
      <c r="P14" s="67"/>
      <c r="Q14" s="68">
        <v>335</v>
      </c>
      <c r="R14" s="68">
        <v>164</v>
      </c>
      <c r="S14" s="69" t="s">
        <v>242</v>
      </c>
      <c r="T14" s="69" t="s">
        <v>353</v>
      </c>
    </row>
    <row r="15" spans="1:20" ht="12" customHeight="1" x14ac:dyDescent="0.2">
      <c r="A15" s="165" t="s">
        <v>76</v>
      </c>
      <c r="B15" s="166" t="s">
        <v>77</v>
      </c>
      <c r="C15" s="168">
        <v>0</v>
      </c>
      <c r="D15" s="168">
        <v>0.752</v>
      </c>
      <c r="E15" s="169">
        <v>0.752</v>
      </c>
      <c r="F15" s="170"/>
      <c r="G15" s="171">
        <v>3760</v>
      </c>
      <c r="H15" s="172" t="s">
        <v>18</v>
      </c>
      <c r="I15" s="173"/>
      <c r="J15" s="168"/>
      <c r="K15" s="173"/>
      <c r="L15" s="174"/>
      <c r="M15" s="175"/>
      <c r="N15" s="176"/>
      <c r="O15" s="173"/>
      <c r="P15" s="173"/>
      <c r="Q15" s="175">
        <v>482</v>
      </c>
      <c r="R15" s="175">
        <v>330</v>
      </c>
      <c r="S15" s="177" t="s">
        <v>241</v>
      </c>
      <c r="T15" s="177" t="s">
        <v>353</v>
      </c>
    </row>
    <row r="16" spans="1:20" ht="12" customHeight="1" x14ac:dyDescent="0.2">
      <c r="A16" s="165"/>
      <c r="B16" s="167" t="s">
        <v>78</v>
      </c>
      <c r="C16" s="155">
        <v>0</v>
      </c>
      <c r="D16" s="155">
        <v>3.1E-2</v>
      </c>
      <c r="E16" s="156">
        <v>3.1E-2</v>
      </c>
      <c r="F16" s="157"/>
      <c r="G16" s="158">
        <v>109</v>
      </c>
      <c r="H16" s="159" t="s">
        <v>18</v>
      </c>
      <c r="I16" s="160"/>
      <c r="J16" s="155"/>
      <c r="K16" s="160"/>
      <c r="L16" s="161"/>
      <c r="M16" s="162"/>
      <c r="N16" s="163"/>
      <c r="O16" s="160"/>
      <c r="P16" s="160"/>
      <c r="Q16" s="162"/>
      <c r="R16" s="162"/>
      <c r="S16" s="164" t="s">
        <v>241</v>
      </c>
      <c r="T16" s="164" t="s">
        <v>353</v>
      </c>
    </row>
    <row r="17" spans="1:20" ht="12" customHeight="1" x14ac:dyDescent="0.2">
      <c r="A17" s="165"/>
      <c r="B17" s="166"/>
      <c r="C17" s="187">
        <v>3.1E-2</v>
      </c>
      <c r="D17" s="187">
        <v>0.23100000000000001</v>
      </c>
      <c r="E17" s="188">
        <v>0.2</v>
      </c>
      <c r="F17" s="55">
        <f>SUM(E15:E17)</f>
        <v>0.9830000000000001</v>
      </c>
      <c r="G17" s="190">
        <v>702</v>
      </c>
      <c r="H17" s="191" t="s">
        <v>16</v>
      </c>
      <c r="I17" s="192"/>
      <c r="J17" s="187"/>
      <c r="K17" s="192"/>
      <c r="L17" s="193"/>
      <c r="M17" s="194"/>
      <c r="N17" s="195"/>
      <c r="O17" s="192"/>
      <c r="P17" s="192"/>
      <c r="Q17" s="194"/>
      <c r="R17" s="194"/>
      <c r="S17" s="196" t="s">
        <v>241</v>
      </c>
      <c r="T17" s="196" t="s">
        <v>353</v>
      </c>
    </row>
    <row r="18" spans="1:20" ht="12" customHeight="1" x14ac:dyDescent="0.2">
      <c r="A18" s="13" t="s">
        <v>79</v>
      </c>
      <c r="B18" s="17" t="s">
        <v>80</v>
      </c>
      <c r="C18" s="66">
        <v>0</v>
      </c>
      <c r="D18" s="66">
        <v>0.161</v>
      </c>
      <c r="E18" s="70">
        <v>0.161</v>
      </c>
      <c r="F18" s="71">
        <f>E18</f>
        <v>0.161</v>
      </c>
      <c r="G18" s="72">
        <v>1127</v>
      </c>
      <c r="H18" s="73" t="s">
        <v>18</v>
      </c>
      <c r="I18" s="67"/>
      <c r="J18" s="66"/>
      <c r="K18" s="67"/>
      <c r="L18" s="75"/>
      <c r="M18" s="68"/>
      <c r="N18" s="74"/>
      <c r="O18" s="67"/>
      <c r="P18" s="67"/>
      <c r="Q18" s="68">
        <v>560</v>
      </c>
      <c r="R18" s="68">
        <f>160*2</f>
        <v>320</v>
      </c>
      <c r="S18" s="69" t="s">
        <v>243</v>
      </c>
      <c r="T18" s="69" t="s">
        <v>353</v>
      </c>
    </row>
    <row r="19" spans="1:20" ht="12" customHeight="1" x14ac:dyDescent="0.2">
      <c r="A19" s="165" t="s">
        <v>81</v>
      </c>
      <c r="B19" s="166" t="s">
        <v>82</v>
      </c>
      <c r="C19" s="178">
        <v>0</v>
      </c>
      <c r="D19" s="178">
        <v>0.11600000000000001</v>
      </c>
      <c r="E19" s="179">
        <v>0.11600000000000001</v>
      </c>
      <c r="F19" s="71">
        <f>E19</f>
        <v>0.11600000000000001</v>
      </c>
      <c r="G19" s="180">
        <v>302</v>
      </c>
      <c r="H19" s="181" t="s">
        <v>18</v>
      </c>
      <c r="I19" s="182"/>
      <c r="J19" s="178"/>
      <c r="K19" s="182"/>
      <c r="L19" s="183"/>
      <c r="M19" s="184"/>
      <c r="N19" s="185"/>
      <c r="O19" s="182"/>
      <c r="P19" s="182"/>
      <c r="Q19" s="184"/>
      <c r="R19" s="184"/>
      <c r="S19" s="186" t="s">
        <v>244</v>
      </c>
      <c r="T19" s="186" t="s">
        <v>353</v>
      </c>
    </row>
    <row r="20" spans="1:20" ht="12" customHeight="1" x14ac:dyDescent="0.2">
      <c r="A20" s="13" t="s">
        <v>83</v>
      </c>
      <c r="B20" s="17" t="s">
        <v>84</v>
      </c>
      <c r="C20" s="66">
        <v>0</v>
      </c>
      <c r="D20" s="66">
        <v>0.63700000000000001</v>
      </c>
      <c r="E20" s="70">
        <v>0.63700000000000001</v>
      </c>
      <c r="F20" s="71">
        <f>E20</f>
        <v>0.63700000000000001</v>
      </c>
      <c r="G20" s="72">
        <v>2440</v>
      </c>
      <c r="H20" s="73" t="s">
        <v>18</v>
      </c>
      <c r="I20" s="67"/>
      <c r="J20" s="66"/>
      <c r="K20" s="67"/>
      <c r="L20" s="75"/>
      <c r="M20" s="68"/>
      <c r="N20" s="74"/>
      <c r="O20" s="67"/>
      <c r="P20" s="67"/>
      <c r="Q20" s="68"/>
      <c r="R20" s="68"/>
      <c r="S20" s="69" t="s">
        <v>260</v>
      </c>
      <c r="T20" s="69" t="s">
        <v>353</v>
      </c>
    </row>
    <row r="21" spans="1:20" ht="12" customHeight="1" x14ac:dyDescent="0.2">
      <c r="A21" s="165" t="s">
        <v>85</v>
      </c>
      <c r="B21" s="166" t="s">
        <v>86</v>
      </c>
      <c r="C21" s="168">
        <v>0</v>
      </c>
      <c r="D21" s="168">
        <v>1.7030000000000001</v>
      </c>
      <c r="E21" s="169">
        <v>1.7030000000000001</v>
      </c>
      <c r="F21" s="170"/>
      <c r="G21" s="171">
        <v>11910</v>
      </c>
      <c r="H21" s="172" t="s">
        <v>18</v>
      </c>
      <c r="I21" s="173"/>
      <c r="J21" s="168"/>
      <c r="K21" s="173"/>
      <c r="L21" s="174"/>
      <c r="M21" s="175"/>
      <c r="N21" s="176"/>
      <c r="O21" s="173"/>
      <c r="P21" s="173"/>
      <c r="Q21" s="175">
        <f>3*1700</f>
        <v>5100</v>
      </c>
      <c r="R21" s="175">
        <v>1700</v>
      </c>
      <c r="S21" s="177" t="s">
        <v>245</v>
      </c>
      <c r="T21" s="177" t="s">
        <v>353</v>
      </c>
    </row>
    <row r="22" spans="1:20" ht="12" customHeight="1" x14ac:dyDescent="0.2">
      <c r="A22" s="165"/>
      <c r="B22" s="167" t="s">
        <v>71</v>
      </c>
      <c r="C22" s="187">
        <v>0</v>
      </c>
      <c r="D22" s="187">
        <v>9.5000000000000001E-2</v>
      </c>
      <c r="E22" s="188">
        <v>9.5000000000000001E-2</v>
      </c>
      <c r="F22" s="55">
        <f>SUM(E21:E22)</f>
        <v>1.798</v>
      </c>
      <c r="G22" s="190">
        <v>567</v>
      </c>
      <c r="H22" s="191" t="s">
        <v>18</v>
      </c>
      <c r="I22" s="192"/>
      <c r="J22" s="187"/>
      <c r="K22" s="192"/>
      <c r="L22" s="193"/>
      <c r="M22" s="194"/>
      <c r="N22" s="195"/>
      <c r="O22" s="192"/>
      <c r="P22" s="192"/>
      <c r="Q22" s="194"/>
      <c r="R22" s="194"/>
      <c r="S22" s="196" t="s">
        <v>245</v>
      </c>
      <c r="T22" s="196" t="s">
        <v>353</v>
      </c>
    </row>
    <row r="23" spans="1:20" ht="12" customHeight="1" x14ac:dyDescent="0.2">
      <c r="A23" s="13" t="s">
        <v>87</v>
      </c>
      <c r="B23" s="17" t="s">
        <v>88</v>
      </c>
      <c r="C23" s="66">
        <v>0</v>
      </c>
      <c r="D23" s="66">
        <v>0.39500000000000002</v>
      </c>
      <c r="E23" s="70">
        <v>0.39500000000000002</v>
      </c>
      <c r="F23" s="71">
        <f>E23</f>
        <v>0.39500000000000002</v>
      </c>
      <c r="G23" s="72">
        <v>1580</v>
      </c>
      <c r="H23" s="73" t="s">
        <v>18</v>
      </c>
      <c r="I23" s="67"/>
      <c r="J23" s="66"/>
      <c r="K23" s="67"/>
      <c r="L23" s="75"/>
      <c r="M23" s="68"/>
      <c r="N23" s="74"/>
      <c r="O23" s="67"/>
      <c r="P23" s="67"/>
      <c r="Q23" s="68"/>
      <c r="R23" s="68"/>
      <c r="S23" s="69" t="s">
        <v>261</v>
      </c>
      <c r="T23" s="69" t="s">
        <v>353</v>
      </c>
    </row>
    <row r="24" spans="1:20" ht="12" customHeight="1" x14ac:dyDescent="0.2">
      <c r="A24" s="165" t="s">
        <v>89</v>
      </c>
      <c r="B24" s="166" t="s">
        <v>90</v>
      </c>
      <c r="C24" s="178">
        <v>0</v>
      </c>
      <c r="D24" s="178">
        <v>0.13900000000000001</v>
      </c>
      <c r="E24" s="179">
        <v>0.13900000000000001</v>
      </c>
      <c r="F24" s="71">
        <f>E24</f>
        <v>0.13900000000000001</v>
      </c>
      <c r="G24" s="180">
        <v>1334</v>
      </c>
      <c r="H24" s="181" t="s">
        <v>18</v>
      </c>
      <c r="I24" s="182"/>
      <c r="J24" s="178"/>
      <c r="K24" s="182"/>
      <c r="L24" s="183"/>
      <c r="M24" s="184"/>
      <c r="N24" s="185"/>
      <c r="O24" s="182"/>
      <c r="P24" s="182"/>
      <c r="Q24" s="184">
        <v>710</v>
      </c>
      <c r="R24" s="184">
        <v>102</v>
      </c>
      <c r="S24" s="186" t="s">
        <v>246</v>
      </c>
      <c r="T24" s="186" t="s">
        <v>353</v>
      </c>
    </row>
    <row r="25" spans="1:20" ht="12" customHeight="1" x14ac:dyDescent="0.2">
      <c r="A25" s="18" t="s">
        <v>91</v>
      </c>
      <c r="B25" s="20" t="s">
        <v>92</v>
      </c>
      <c r="C25" s="37">
        <v>0</v>
      </c>
      <c r="D25" s="37">
        <v>0.67900000000000005</v>
      </c>
      <c r="E25" s="52">
        <v>0.67900000000000005</v>
      </c>
      <c r="F25" s="53"/>
      <c r="G25" s="90">
        <v>2459</v>
      </c>
      <c r="H25" s="91" t="s">
        <v>18</v>
      </c>
      <c r="I25" s="38"/>
      <c r="J25" s="37"/>
      <c r="K25" s="38"/>
      <c r="L25" s="92"/>
      <c r="M25" s="60"/>
      <c r="N25" s="93"/>
      <c r="O25" s="38"/>
      <c r="P25" s="38"/>
      <c r="Q25" s="60"/>
      <c r="R25" s="60"/>
      <c r="S25" s="64" t="s">
        <v>247</v>
      </c>
      <c r="T25" s="64" t="s">
        <v>353</v>
      </c>
    </row>
    <row r="26" spans="1:20" ht="12" customHeight="1" x14ac:dyDescent="0.2">
      <c r="A26" s="21"/>
      <c r="B26" s="49" t="s">
        <v>93</v>
      </c>
      <c r="C26" s="39">
        <v>0</v>
      </c>
      <c r="D26" s="39">
        <v>0.03</v>
      </c>
      <c r="E26" s="54">
        <v>0.03</v>
      </c>
      <c r="F26" s="55">
        <f>SUM(E25:E26)</f>
        <v>0.70900000000000007</v>
      </c>
      <c r="G26" s="94">
        <v>120</v>
      </c>
      <c r="H26" s="95" t="s">
        <v>18</v>
      </c>
      <c r="I26" s="40"/>
      <c r="J26" s="39"/>
      <c r="K26" s="40"/>
      <c r="L26" s="96"/>
      <c r="M26" s="61"/>
      <c r="N26" s="97"/>
      <c r="O26" s="40"/>
      <c r="P26" s="40"/>
      <c r="Q26" s="61"/>
      <c r="R26" s="61"/>
      <c r="S26" s="65" t="s">
        <v>247</v>
      </c>
      <c r="T26" s="65" t="s">
        <v>353</v>
      </c>
    </row>
    <row r="27" spans="1:20" ht="12" customHeight="1" x14ac:dyDescent="0.2">
      <c r="A27" s="165" t="s">
        <v>94</v>
      </c>
      <c r="B27" s="166" t="s">
        <v>95</v>
      </c>
      <c r="C27" s="168">
        <v>0</v>
      </c>
      <c r="D27" s="168">
        <v>0.30399999999999999</v>
      </c>
      <c r="E27" s="169">
        <v>0.30399999999999999</v>
      </c>
      <c r="F27" s="170"/>
      <c r="G27" s="171">
        <v>1976</v>
      </c>
      <c r="H27" s="172" t="s">
        <v>18</v>
      </c>
      <c r="I27" s="173"/>
      <c r="J27" s="168"/>
      <c r="K27" s="173"/>
      <c r="L27" s="174"/>
      <c r="M27" s="175"/>
      <c r="N27" s="176"/>
      <c r="O27" s="173"/>
      <c r="P27" s="173"/>
      <c r="Q27" s="175">
        <v>606</v>
      </c>
      <c r="R27" s="175">
        <v>303</v>
      </c>
      <c r="S27" s="177" t="s">
        <v>248</v>
      </c>
      <c r="T27" s="177" t="s">
        <v>353</v>
      </c>
    </row>
    <row r="28" spans="1:20" ht="12" customHeight="1" x14ac:dyDescent="0.2">
      <c r="A28" s="165"/>
      <c r="B28" s="166"/>
      <c r="C28" s="187">
        <v>0.30399999999999999</v>
      </c>
      <c r="D28" s="187">
        <v>0.71199999999999997</v>
      </c>
      <c r="E28" s="188">
        <v>0.40799999999999997</v>
      </c>
      <c r="F28" s="55">
        <f>SUM(E27:E28)</f>
        <v>0.71199999999999997</v>
      </c>
      <c r="G28" s="190">
        <v>1561</v>
      </c>
      <c r="H28" s="191" t="s">
        <v>18</v>
      </c>
      <c r="I28" s="192"/>
      <c r="J28" s="187"/>
      <c r="K28" s="192"/>
      <c r="L28" s="193"/>
      <c r="M28" s="194"/>
      <c r="N28" s="195"/>
      <c r="O28" s="192"/>
      <c r="P28" s="192"/>
      <c r="Q28" s="194"/>
      <c r="R28" s="194"/>
      <c r="S28" s="196" t="s">
        <v>262</v>
      </c>
      <c r="T28" s="196" t="s">
        <v>353</v>
      </c>
    </row>
    <row r="29" spans="1:20" ht="12" customHeight="1" x14ac:dyDescent="0.2">
      <c r="A29" s="13" t="s">
        <v>96</v>
      </c>
      <c r="B29" s="17" t="s">
        <v>97</v>
      </c>
      <c r="C29" s="66">
        <v>0</v>
      </c>
      <c r="D29" s="66">
        <v>0.81299999999999994</v>
      </c>
      <c r="E29" s="70">
        <v>0.81299999999999994</v>
      </c>
      <c r="F29" s="71">
        <f>E29</f>
        <v>0.81299999999999994</v>
      </c>
      <c r="G29" s="72">
        <v>4914</v>
      </c>
      <c r="H29" s="73" t="s">
        <v>18</v>
      </c>
      <c r="I29" s="67"/>
      <c r="J29" s="66"/>
      <c r="K29" s="67"/>
      <c r="L29" s="75"/>
      <c r="M29" s="68"/>
      <c r="N29" s="74"/>
      <c r="O29" s="67"/>
      <c r="P29" s="67"/>
      <c r="Q29" s="68">
        <f>1420+360</f>
        <v>1780</v>
      </c>
      <c r="R29" s="68">
        <f>418*2</f>
        <v>836</v>
      </c>
      <c r="S29" s="69" t="s">
        <v>249</v>
      </c>
      <c r="T29" s="69" t="s">
        <v>353</v>
      </c>
    </row>
    <row r="30" spans="1:20" ht="12" customHeight="1" x14ac:dyDescent="0.2">
      <c r="A30" s="165" t="s">
        <v>98</v>
      </c>
      <c r="B30" s="166" t="s">
        <v>99</v>
      </c>
      <c r="C30" s="178">
        <v>0</v>
      </c>
      <c r="D30" s="178">
        <v>0.192</v>
      </c>
      <c r="E30" s="179">
        <v>0.192</v>
      </c>
      <c r="F30" s="71">
        <f>E30</f>
        <v>0.192</v>
      </c>
      <c r="G30" s="180">
        <v>576</v>
      </c>
      <c r="H30" s="181" t="s">
        <v>18</v>
      </c>
      <c r="I30" s="182"/>
      <c r="J30" s="178"/>
      <c r="K30" s="182"/>
      <c r="L30" s="183"/>
      <c r="M30" s="184"/>
      <c r="N30" s="185"/>
      <c r="O30" s="182"/>
      <c r="P30" s="182"/>
      <c r="Q30" s="184"/>
      <c r="R30" s="184"/>
      <c r="S30" s="186" t="s">
        <v>263</v>
      </c>
      <c r="T30" s="186" t="s">
        <v>353</v>
      </c>
    </row>
    <row r="31" spans="1:20" ht="12" customHeight="1" x14ac:dyDescent="0.2">
      <c r="A31" s="18" t="s">
        <v>100</v>
      </c>
      <c r="B31" s="20" t="s">
        <v>101</v>
      </c>
      <c r="C31" s="37">
        <v>0</v>
      </c>
      <c r="D31" s="37">
        <v>0.39500000000000002</v>
      </c>
      <c r="E31" s="52">
        <v>0.39500000000000002</v>
      </c>
      <c r="F31" s="53"/>
      <c r="G31" s="90">
        <v>1244</v>
      </c>
      <c r="H31" s="91" t="s">
        <v>18</v>
      </c>
      <c r="I31" s="38"/>
      <c r="J31" s="37"/>
      <c r="K31" s="38"/>
      <c r="L31" s="92"/>
      <c r="M31" s="60"/>
      <c r="N31" s="93"/>
      <c r="O31" s="38"/>
      <c r="P31" s="38"/>
      <c r="Q31" s="60"/>
      <c r="R31" s="60"/>
      <c r="S31" s="64" t="s">
        <v>250</v>
      </c>
      <c r="T31" s="64" t="s">
        <v>353</v>
      </c>
    </row>
    <row r="32" spans="1:20" ht="12" customHeight="1" x14ac:dyDescent="0.2">
      <c r="A32" s="21"/>
      <c r="B32" s="15"/>
      <c r="C32" s="39">
        <v>0.39500000000000002</v>
      </c>
      <c r="D32" s="39">
        <v>0.72700000000000009</v>
      </c>
      <c r="E32" s="54">
        <v>0.33200000000000002</v>
      </c>
      <c r="F32" s="55">
        <f>SUM(E31:E32)</f>
        <v>0.72700000000000009</v>
      </c>
      <c r="G32" s="94">
        <v>1024</v>
      </c>
      <c r="H32" s="95" t="s">
        <v>18</v>
      </c>
      <c r="I32" s="40"/>
      <c r="J32" s="39"/>
      <c r="K32" s="40"/>
      <c r="L32" s="96"/>
      <c r="M32" s="61"/>
      <c r="N32" s="97"/>
      <c r="O32" s="40"/>
      <c r="P32" s="40"/>
      <c r="Q32" s="61"/>
      <c r="R32" s="61"/>
      <c r="S32" s="65" t="s">
        <v>251</v>
      </c>
      <c r="T32" s="65" t="s">
        <v>353</v>
      </c>
    </row>
    <row r="33" spans="1:20" ht="12" customHeight="1" x14ac:dyDescent="0.2">
      <c r="A33" s="165" t="s">
        <v>102</v>
      </c>
      <c r="B33" s="166" t="s">
        <v>103</v>
      </c>
      <c r="C33" s="168">
        <v>0</v>
      </c>
      <c r="D33" s="168">
        <v>0.314</v>
      </c>
      <c r="E33" s="169">
        <v>0.314</v>
      </c>
      <c r="F33" s="170"/>
      <c r="G33" s="171">
        <v>2041</v>
      </c>
      <c r="H33" s="172" t="s">
        <v>18</v>
      </c>
      <c r="I33" s="173"/>
      <c r="J33" s="168"/>
      <c r="K33" s="173"/>
      <c r="L33" s="174"/>
      <c r="M33" s="175"/>
      <c r="N33" s="176"/>
      <c r="O33" s="173"/>
      <c r="P33" s="173"/>
      <c r="Q33" s="175">
        <v>720</v>
      </c>
      <c r="R33" s="175">
        <v>160</v>
      </c>
      <c r="S33" s="177" t="s">
        <v>252</v>
      </c>
      <c r="T33" s="177" t="s">
        <v>353</v>
      </c>
    </row>
    <row r="34" spans="1:20" ht="12" customHeight="1" x14ac:dyDescent="0.2">
      <c r="A34" s="165"/>
      <c r="B34" s="166"/>
      <c r="C34" s="155">
        <v>0.314</v>
      </c>
      <c r="D34" s="155">
        <v>0.52100000000000002</v>
      </c>
      <c r="E34" s="156">
        <v>0.20699999999999999</v>
      </c>
      <c r="F34" s="157"/>
      <c r="G34" s="158">
        <v>1349</v>
      </c>
      <c r="H34" s="159" t="s">
        <v>18</v>
      </c>
      <c r="I34" s="160"/>
      <c r="J34" s="155"/>
      <c r="K34" s="160"/>
      <c r="L34" s="161"/>
      <c r="M34" s="162"/>
      <c r="N34" s="163"/>
      <c r="O34" s="160"/>
      <c r="P34" s="160"/>
      <c r="Q34" s="162"/>
      <c r="R34" s="162"/>
      <c r="S34" s="164" t="s">
        <v>253</v>
      </c>
      <c r="T34" s="164" t="s">
        <v>353</v>
      </c>
    </row>
    <row r="35" spans="1:20" ht="12" customHeight="1" x14ac:dyDescent="0.2">
      <c r="A35" s="165"/>
      <c r="B35" s="166"/>
      <c r="C35" s="187">
        <v>0.52100000000000002</v>
      </c>
      <c r="D35" s="187">
        <v>0.81200000000000006</v>
      </c>
      <c r="E35" s="188">
        <v>0.29099999999999998</v>
      </c>
      <c r="F35" s="55">
        <f>SUM(E33:E35)</f>
        <v>0.81200000000000006</v>
      </c>
      <c r="G35" s="190">
        <v>1455</v>
      </c>
      <c r="H35" s="191" t="s">
        <v>17</v>
      </c>
      <c r="I35" s="192"/>
      <c r="J35" s="187"/>
      <c r="K35" s="192"/>
      <c r="L35" s="193"/>
      <c r="M35" s="194"/>
      <c r="N35" s="195"/>
      <c r="O35" s="192"/>
      <c r="P35" s="192"/>
      <c r="Q35" s="194"/>
      <c r="R35" s="194"/>
      <c r="S35" s="196" t="s">
        <v>254</v>
      </c>
      <c r="T35" s="196" t="s">
        <v>353</v>
      </c>
    </row>
    <row r="36" spans="1:20" ht="12" customHeight="1" x14ac:dyDescent="0.2">
      <c r="A36" s="18" t="s">
        <v>104</v>
      </c>
      <c r="B36" s="20" t="s">
        <v>105</v>
      </c>
      <c r="C36" s="37">
        <v>0</v>
      </c>
      <c r="D36" s="37">
        <v>0.218</v>
      </c>
      <c r="E36" s="52">
        <v>0.218</v>
      </c>
      <c r="F36" s="53"/>
      <c r="G36" s="90">
        <v>1264</v>
      </c>
      <c r="H36" s="91" t="s">
        <v>18</v>
      </c>
      <c r="I36" s="38"/>
      <c r="J36" s="37"/>
      <c r="K36" s="38"/>
      <c r="L36" s="92"/>
      <c r="M36" s="60"/>
      <c r="N36" s="93"/>
      <c r="O36" s="38"/>
      <c r="P36" s="38"/>
      <c r="Q36" s="60">
        <v>540</v>
      </c>
      <c r="R36" s="60">
        <v>216</v>
      </c>
      <c r="S36" s="64" t="s">
        <v>255</v>
      </c>
      <c r="T36" s="64" t="s">
        <v>353</v>
      </c>
    </row>
    <row r="37" spans="1:20" ht="12" customHeight="1" x14ac:dyDescent="0.2">
      <c r="A37" s="21"/>
      <c r="B37" s="15"/>
      <c r="C37" s="39">
        <v>0.218</v>
      </c>
      <c r="D37" s="39">
        <v>0.80500000000000005</v>
      </c>
      <c r="E37" s="54">
        <v>0.59</v>
      </c>
      <c r="F37" s="55">
        <f>SUM(E36:E37)</f>
        <v>0.80799999999999994</v>
      </c>
      <c r="G37" s="94">
        <v>3422</v>
      </c>
      <c r="H37" s="95" t="s">
        <v>18</v>
      </c>
      <c r="I37" s="40"/>
      <c r="J37" s="39"/>
      <c r="K37" s="40"/>
      <c r="L37" s="96"/>
      <c r="M37" s="61"/>
      <c r="N37" s="97"/>
      <c r="O37" s="40"/>
      <c r="P37" s="40"/>
      <c r="Q37" s="61">
        <v>1522</v>
      </c>
      <c r="R37" s="61">
        <v>580</v>
      </c>
      <c r="S37" s="65" t="s">
        <v>256</v>
      </c>
      <c r="T37" s="65" t="s">
        <v>353</v>
      </c>
    </row>
    <row r="38" spans="1:20" ht="12" customHeight="1" x14ac:dyDescent="0.2">
      <c r="A38" s="165" t="s">
        <v>106</v>
      </c>
      <c r="B38" s="166" t="s">
        <v>107</v>
      </c>
      <c r="C38" s="178">
        <v>0</v>
      </c>
      <c r="D38" s="178">
        <v>4.7E-2</v>
      </c>
      <c r="E38" s="179">
        <v>4.7E-2</v>
      </c>
      <c r="F38" s="71">
        <f>E38</f>
        <v>4.7E-2</v>
      </c>
      <c r="G38" s="180">
        <v>165</v>
      </c>
      <c r="H38" s="181" t="s">
        <v>18</v>
      </c>
      <c r="I38" s="182"/>
      <c r="J38" s="178"/>
      <c r="K38" s="182"/>
      <c r="L38" s="183"/>
      <c r="M38" s="184"/>
      <c r="N38" s="185"/>
      <c r="O38" s="182"/>
      <c r="P38" s="182"/>
      <c r="Q38" s="184"/>
      <c r="R38" s="184"/>
      <c r="S38" s="186" t="s">
        <v>264</v>
      </c>
      <c r="T38" s="186" t="s">
        <v>353</v>
      </c>
    </row>
    <row r="39" spans="1:20" ht="12" customHeight="1" x14ac:dyDescent="0.2">
      <c r="A39" s="18" t="s">
        <v>108</v>
      </c>
      <c r="B39" s="20" t="s">
        <v>109</v>
      </c>
      <c r="C39" s="37">
        <v>0</v>
      </c>
      <c r="D39" s="37">
        <v>0.66200000000000003</v>
      </c>
      <c r="E39" s="52">
        <v>0.66200000000000003</v>
      </c>
      <c r="F39" s="53"/>
      <c r="G39" s="90">
        <v>8038</v>
      </c>
      <c r="H39" s="91" t="s">
        <v>18</v>
      </c>
      <c r="I39" s="38"/>
      <c r="J39" s="37"/>
      <c r="K39" s="38"/>
      <c r="L39" s="92"/>
      <c r="M39" s="60"/>
      <c r="N39" s="93"/>
      <c r="O39" s="38"/>
      <c r="P39" s="38"/>
      <c r="Q39" s="60">
        <v>2700</v>
      </c>
      <c r="R39" s="60">
        <v>1200</v>
      </c>
      <c r="S39" s="64" t="s">
        <v>257</v>
      </c>
      <c r="T39" s="64" t="s">
        <v>353</v>
      </c>
    </row>
    <row r="40" spans="1:20" ht="12" customHeight="1" x14ac:dyDescent="0.2">
      <c r="A40" s="165"/>
      <c r="B40" s="166"/>
      <c r="C40" s="155">
        <v>0.66200000000000003</v>
      </c>
      <c r="D40" s="155">
        <v>0.96199999999999997</v>
      </c>
      <c r="E40" s="156">
        <v>0.3</v>
      </c>
      <c r="F40" s="157"/>
      <c r="G40" s="158">
        <v>1290</v>
      </c>
      <c r="H40" s="159" t="s">
        <v>18</v>
      </c>
      <c r="I40" s="160"/>
      <c r="J40" s="155"/>
      <c r="K40" s="160"/>
      <c r="L40" s="161"/>
      <c r="M40" s="162"/>
      <c r="N40" s="163"/>
      <c r="O40" s="160"/>
      <c r="P40" s="160"/>
      <c r="Q40" s="162"/>
      <c r="R40" s="162"/>
      <c r="S40" s="164" t="s">
        <v>258</v>
      </c>
      <c r="T40" s="164" t="s">
        <v>353</v>
      </c>
    </row>
    <row r="41" spans="1:20" ht="12" customHeight="1" x14ac:dyDescent="0.2">
      <c r="A41" s="21"/>
      <c r="B41" s="15"/>
      <c r="C41" s="39">
        <v>0.96199999999999997</v>
      </c>
      <c r="D41" s="39">
        <v>1.155</v>
      </c>
      <c r="E41" s="54">
        <v>0.193</v>
      </c>
      <c r="F41" s="55">
        <f>SUM(E39:E41)</f>
        <v>1.155</v>
      </c>
      <c r="G41" s="94">
        <v>579</v>
      </c>
      <c r="H41" s="95" t="s">
        <v>16</v>
      </c>
      <c r="I41" s="40"/>
      <c r="J41" s="39"/>
      <c r="K41" s="40"/>
      <c r="L41" s="96"/>
      <c r="M41" s="61"/>
      <c r="N41" s="97"/>
      <c r="O41" s="40"/>
      <c r="P41" s="40"/>
      <c r="Q41" s="61"/>
      <c r="R41" s="61"/>
      <c r="S41" s="65" t="s">
        <v>258</v>
      </c>
      <c r="T41" s="65" t="s">
        <v>353</v>
      </c>
    </row>
    <row r="42" spans="1:20" ht="12" customHeight="1" x14ac:dyDescent="0.2">
      <c r="A42" s="165" t="s">
        <v>110</v>
      </c>
      <c r="B42" s="166" t="s">
        <v>111</v>
      </c>
      <c r="C42" s="168">
        <v>0</v>
      </c>
      <c r="D42" s="168">
        <v>0.495</v>
      </c>
      <c r="E42" s="169">
        <v>0.495</v>
      </c>
      <c r="F42" s="170"/>
      <c r="G42" s="171">
        <v>2890</v>
      </c>
      <c r="H42" s="172" t="s">
        <v>18</v>
      </c>
      <c r="I42" s="173"/>
      <c r="J42" s="168"/>
      <c r="K42" s="173"/>
      <c r="L42" s="174"/>
      <c r="M42" s="175"/>
      <c r="N42" s="176"/>
      <c r="O42" s="173"/>
      <c r="P42" s="173"/>
      <c r="Q42" s="175"/>
      <c r="R42" s="175"/>
      <c r="S42" s="177" t="s">
        <v>265</v>
      </c>
      <c r="T42" s="177" t="s">
        <v>353</v>
      </c>
    </row>
    <row r="43" spans="1:20" ht="12" customHeight="1" x14ac:dyDescent="0.2">
      <c r="A43" s="165"/>
      <c r="B43" s="167" t="s">
        <v>112</v>
      </c>
      <c r="C43" s="187">
        <v>0</v>
      </c>
      <c r="D43" s="187">
        <v>0.10199999999999999</v>
      </c>
      <c r="E43" s="188">
        <v>0.10199999999999999</v>
      </c>
      <c r="F43" s="55">
        <f>SUM(E42:E43)</f>
        <v>0.59699999999999998</v>
      </c>
      <c r="G43" s="190">
        <v>357</v>
      </c>
      <c r="H43" s="191" t="s">
        <v>18</v>
      </c>
      <c r="I43" s="192"/>
      <c r="J43" s="187"/>
      <c r="K43" s="192"/>
      <c r="L43" s="193"/>
      <c r="M43" s="194"/>
      <c r="N43" s="195"/>
      <c r="O43" s="192"/>
      <c r="P43" s="192"/>
      <c r="Q43" s="194"/>
      <c r="R43" s="194"/>
      <c r="S43" s="196" t="s">
        <v>265</v>
      </c>
      <c r="T43" s="196" t="s">
        <v>353</v>
      </c>
    </row>
    <row r="44" spans="1:20" ht="12" customHeight="1" x14ac:dyDescent="0.2">
      <c r="A44" s="13" t="s">
        <v>113</v>
      </c>
      <c r="B44" s="17" t="s">
        <v>114</v>
      </c>
      <c r="C44" s="66">
        <v>0</v>
      </c>
      <c r="D44" s="66">
        <v>0.112</v>
      </c>
      <c r="E44" s="70">
        <v>0.112</v>
      </c>
      <c r="F44" s="71">
        <f>E44</f>
        <v>0.112</v>
      </c>
      <c r="G44" s="72">
        <v>336</v>
      </c>
      <c r="H44" s="73" t="s">
        <v>18</v>
      </c>
      <c r="I44" s="67"/>
      <c r="J44" s="66"/>
      <c r="K44" s="67"/>
      <c r="L44" s="75"/>
      <c r="M44" s="68"/>
      <c r="N44" s="74"/>
      <c r="O44" s="67"/>
      <c r="P44" s="67"/>
      <c r="Q44" s="68"/>
      <c r="R44" s="68"/>
      <c r="S44" s="69" t="s">
        <v>259</v>
      </c>
      <c r="T44" s="69" t="s">
        <v>353</v>
      </c>
    </row>
    <row r="45" spans="1:20" ht="12" customHeight="1" x14ac:dyDescent="0.2">
      <c r="A45" s="165" t="s">
        <v>115</v>
      </c>
      <c r="B45" s="166" t="s">
        <v>116</v>
      </c>
      <c r="C45" s="168">
        <v>0</v>
      </c>
      <c r="D45" s="168">
        <v>0.56799999999999995</v>
      </c>
      <c r="E45" s="169">
        <v>0.56799999999999995</v>
      </c>
      <c r="F45" s="170"/>
      <c r="G45" s="171">
        <v>2840</v>
      </c>
      <c r="H45" s="172" t="s">
        <v>18</v>
      </c>
      <c r="I45" s="173"/>
      <c r="J45" s="168"/>
      <c r="K45" s="173"/>
      <c r="L45" s="174"/>
      <c r="M45" s="175"/>
      <c r="N45" s="176"/>
      <c r="O45" s="173"/>
      <c r="P45" s="173"/>
      <c r="Q45" s="175"/>
      <c r="R45" s="175"/>
      <c r="S45" s="177" t="s">
        <v>266</v>
      </c>
      <c r="T45" s="177" t="s">
        <v>353</v>
      </c>
    </row>
    <row r="46" spans="1:20" ht="12" customHeight="1" x14ac:dyDescent="0.2">
      <c r="A46" s="165"/>
      <c r="B46" s="166"/>
      <c r="C46" s="187">
        <v>0.56799999999999995</v>
      </c>
      <c r="D46" s="187">
        <v>0.61599999999999999</v>
      </c>
      <c r="E46" s="188">
        <v>4.8000000000000001E-2</v>
      </c>
      <c r="F46" s="55">
        <f>SUM(E45:E46)</f>
        <v>0.61599999999999999</v>
      </c>
      <c r="G46" s="190">
        <v>192</v>
      </c>
      <c r="H46" s="191" t="s">
        <v>16</v>
      </c>
      <c r="I46" s="192"/>
      <c r="J46" s="187"/>
      <c r="K46" s="192"/>
      <c r="L46" s="193"/>
      <c r="M46" s="194"/>
      <c r="N46" s="195"/>
      <c r="O46" s="192"/>
      <c r="P46" s="192"/>
      <c r="Q46" s="194"/>
      <c r="R46" s="194"/>
      <c r="S46" s="196" t="s">
        <v>266</v>
      </c>
      <c r="T46" s="196" t="s">
        <v>353</v>
      </c>
    </row>
    <row r="47" spans="1:20" ht="12" customHeight="1" x14ac:dyDescent="0.2">
      <c r="A47" s="18" t="s">
        <v>117</v>
      </c>
      <c r="B47" s="20" t="s">
        <v>118</v>
      </c>
      <c r="C47" s="37">
        <v>0</v>
      </c>
      <c r="D47" s="37">
        <v>0.439</v>
      </c>
      <c r="E47" s="52">
        <v>0.439</v>
      </c>
      <c r="F47" s="53"/>
      <c r="G47" s="90">
        <v>2415</v>
      </c>
      <c r="H47" s="91" t="s">
        <v>18</v>
      </c>
      <c r="I47" s="38"/>
      <c r="J47" s="37"/>
      <c r="K47" s="38"/>
      <c r="L47" s="92"/>
      <c r="M47" s="60"/>
      <c r="N47" s="93"/>
      <c r="O47" s="38"/>
      <c r="P47" s="38"/>
      <c r="Q47" s="60"/>
      <c r="R47" s="60"/>
      <c r="S47" s="64" t="s">
        <v>267</v>
      </c>
      <c r="T47" s="64" t="s">
        <v>353</v>
      </c>
    </row>
    <row r="48" spans="1:20" ht="12" customHeight="1" x14ac:dyDescent="0.2">
      <c r="A48" s="21"/>
      <c r="B48" s="15"/>
      <c r="C48" s="39">
        <v>0.439</v>
      </c>
      <c r="D48" s="39">
        <v>0.70199999999999996</v>
      </c>
      <c r="E48" s="54">
        <v>0.26300000000000001</v>
      </c>
      <c r="F48" s="55">
        <f>SUM(E47:E48)</f>
        <v>0.70199999999999996</v>
      </c>
      <c r="G48" s="94">
        <v>1447</v>
      </c>
      <c r="H48" s="95" t="s">
        <v>18</v>
      </c>
      <c r="I48" s="40"/>
      <c r="J48" s="39"/>
      <c r="K48" s="40"/>
      <c r="L48" s="96"/>
      <c r="M48" s="61"/>
      <c r="N48" s="97"/>
      <c r="O48" s="40"/>
      <c r="P48" s="40"/>
      <c r="Q48" s="61"/>
      <c r="R48" s="61"/>
      <c r="S48" s="65" t="s">
        <v>268</v>
      </c>
      <c r="T48" s="65" t="s">
        <v>353</v>
      </c>
    </row>
    <row r="49" spans="1:20" ht="12" customHeight="1" x14ac:dyDescent="0.2">
      <c r="A49" s="165" t="s">
        <v>119</v>
      </c>
      <c r="B49" s="166" t="s">
        <v>120</v>
      </c>
      <c r="C49" s="168">
        <v>0</v>
      </c>
      <c r="D49" s="168">
        <v>0.14099999999999999</v>
      </c>
      <c r="E49" s="169">
        <v>0.14099999999999999</v>
      </c>
      <c r="F49" s="170"/>
      <c r="G49" s="171">
        <v>494</v>
      </c>
      <c r="H49" s="172" t="s">
        <v>18</v>
      </c>
      <c r="I49" s="173"/>
      <c r="J49" s="168"/>
      <c r="K49" s="173"/>
      <c r="L49" s="174"/>
      <c r="M49" s="175"/>
      <c r="N49" s="176"/>
      <c r="O49" s="173"/>
      <c r="P49" s="173"/>
      <c r="Q49" s="175"/>
      <c r="R49" s="175"/>
      <c r="S49" s="177" t="s">
        <v>269</v>
      </c>
      <c r="T49" s="177" t="s">
        <v>353</v>
      </c>
    </row>
    <row r="50" spans="1:20" ht="12" customHeight="1" x14ac:dyDescent="0.2">
      <c r="A50" s="165"/>
      <c r="B50" s="166"/>
      <c r="C50" s="155">
        <v>0.14099999999999999</v>
      </c>
      <c r="D50" s="155">
        <v>0.20499999999999999</v>
      </c>
      <c r="E50" s="156">
        <v>6.4000000000000001E-2</v>
      </c>
      <c r="F50" s="157"/>
      <c r="G50" s="158">
        <v>227</v>
      </c>
      <c r="H50" s="159" t="s">
        <v>16</v>
      </c>
      <c r="I50" s="160"/>
      <c r="J50" s="155"/>
      <c r="K50" s="160"/>
      <c r="L50" s="161"/>
      <c r="M50" s="162"/>
      <c r="N50" s="163"/>
      <c r="O50" s="160"/>
      <c r="P50" s="160"/>
      <c r="Q50" s="162"/>
      <c r="R50" s="162"/>
      <c r="S50" s="164" t="s">
        <v>269</v>
      </c>
      <c r="T50" s="164" t="s">
        <v>353</v>
      </c>
    </row>
    <row r="51" spans="1:20" ht="12" customHeight="1" x14ac:dyDescent="0.2">
      <c r="A51" s="165"/>
      <c r="B51" s="166"/>
      <c r="C51" s="155">
        <v>0.20499999999999999</v>
      </c>
      <c r="D51" s="155">
        <v>0.26500000000000001</v>
      </c>
      <c r="E51" s="156">
        <v>0.06</v>
      </c>
      <c r="F51" s="157"/>
      <c r="G51" s="158">
        <v>180</v>
      </c>
      <c r="H51" s="159" t="s">
        <v>16</v>
      </c>
      <c r="I51" s="160"/>
      <c r="J51" s="155"/>
      <c r="K51" s="160"/>
      <c r="L51" s="161"/>
      <c r="M51" s="162"/>
      <c r="N51" s="163"/>
      <c r="O51" s="160"/>
      <c r="P51" s="160"/>
      <c r="Q51" s="162"/>
      <c r="R51" s="162"/>
      <c r="S51" s="164" t="s">
        <v>270</v>
      </c>
      <c r="T51" s="164" t="s">
        <v>353</v>
      </c>
    </row>
    <row r="52" spans="1:20" ht="12" customHeight="1" x14ac:dyDescent="0.2">
      <c r="A52" s="165"/>
      <c r="B52" s="166"/>
      <c r="C52" s="187">
        <v>0.26500000000000001</v>
      </c>
      <c r="D52" s="187">
        <v>0.28699999999999998</v>
      </c>
      <c r="E52" s="188">
        <v>2.1999999999999999E-2</v>
      </c>
      <c r="F52" s="55">
        <f>SUM(E49:E52)</f>
        <v>0.28700000000000003</v>
      </c>
      <c r="G52" s="190">
        <v>80</v>
      </c>
      <c r="H52" s="191" t="s">
        <v>18</v>
      </c>
      <c r="I52" s="192"/>
      <c r="J52" s="187"/>
      <c r="K52" s="192"/>
      <c r="L52" s="193"/>
      <c r="M52" s="194"/>
      <c r="N52" s="195"/>
      <c r="O52" s="192"/>
      <c r="P52" s="192"/>
      <c r="Q52" s="194"/>
      <c r="R52" s="194"/>
      <c r="S52" s="196" t="s">
        <v>270</v>
      </c>
      <c r="T52" s="196" t="s">
        <v>353</v>
      </c>
    </row>
    <row r="53" spans="1:20" ht="12" customHeight="1" x14ac:dyDescent="0.2">
      <c r="A53" s="13" t="s">
        <v>121</v>
      </c>
      <c r="B53" s="17" t="s">
        <v>122</v>
      </c>
      <c r="C53" s="66">
        <v>0</v>
      </c>
      <c r="D53" s="66">
        <v>0.626</v>
      </c>
      <c r="E53" s="70">
        <v>0.626</v>
      </c>
      <c r="F53" s="71">
        <f>E53</f>
        <v>0.626</v>
      </c>
      <c r="G53" s="72">
        <v>2773</v>
      </c>
      <c r="H53" s="73" t="s">
        <v>18</v>
      </c>
      <c r="I53" s="67"/>
      <c r="J53" s="66"/>
      <c r="K53" s="67"/>
      <c r="L53" s="75"/>
      <c r="M53" s="68"/>
      <c r="N53" s="74"/>
      <c r="O53" s="67"/>
      <c r="P53" s="67"/>
      <c r="Q53" s="68"/>
      <c r="R53" s="68"/>
      <c r="S53" s="69" t="s">
        <v>271</v>
      </c>
      <c r="T53" s="69" t="s">
        <v>353</v>
      </c>
    </row>
    <row r="54" spans="1:20" ht="12" customHeight="1" x14ac:dyDescent="0.2">
      <c r="A54" s="165" t="s">
        <v>123</v>
      </c>
      <c r="B54" s="166" t="s">
        <v>124</v>
      </c>
      <c r="C54" s="178">
        <v>0</v>
      </c>
      <c r="D54" s="178">
        <v>0.42099999999999999</v>
      </c>
      <c r="E54" s="179">
        <v>0.42099999999999999</v>
      </c>
      <c r="F54" s="71">
        <f>E54</f>
        <v>0.42099999999999999</v>
      </c>
      <c r="G54" s="180">
        <v>2105</v>
      </c>
      <c r="H54" s="181" t="s">
        <v>18</v>
      </c>
      <c r="I54" s="182"/>
      <c r="J54" s="178"/>
      <c r="K54" s="182"/>
      <c r="L54" s="183"/>
      <c r="M54" s="184"/>
      <c r="N54" s="185"/>
      <c r="O54" s="182"/>
      <c r="P54" s="182"/>
      <c r="Q54" s="184"/>
      <c r="R54" s="184"/>
      <c r="S54" s="186" t="s">
        <v>272</v>
      </c>
      <c r="T54" s="186" t="s">
        <v>353</v>
      </c>
    </row>
    <row r="55" spans="1:20" ht="12" customHeight="1" x14ac:dyDescent="0.2">
      <c r="A55" s="13" t="s">
        <v>125</v>
      </c>
      <c r="B55" s="17" t="s">
        <v>126</v>
      </c>
      <c r="C55" s="66">
        <v>0</v>
      </c>
      <c r="D55" s="66">
        <v>0.45</v>
      </c>
      <c r="E55" s="70">
        <v>0.45</v>
      </c>
      <c r="F55" s="71">
        <f>E55</f>
        <v>0.45</v>
      </c>
      <c r="G55" s="72">
        <v>1800</v>
      </c>
      <c r="H55" s="73" t="s">
        <v>18</v>
      </c>
      <c r="I55" s="67"/>
      <c r="J55" s="66"/>
      <c r="K55" s="67"/>
      <c r="L55" s="75"/>
      <c r="M55" s="68"/>
      <c r="N55" s="74"/>
      <c r="O55" s="67"/>
      <c r="P55" s="67"/>
      <c r="Q55" s="68"/>
      <c r="R55" s="68"/>
      <c r="S55" s="69" t="s">
        <v>273</v>
      </c>
      <c r="T55" s="69" t="s">
        <v>353</v>
      </c>
    </row>
    <row r="56" spans="1:20" ht="12" customHeight="1" x14ac:dyDescent="0.2">
      <c r="A56" s="18" t="s">
        <v>127</v>
      </c>
      <c r="B56" s="20" t="s">
        <v>128</v>
      </c>
      <c r="C56" s="37">
        <v>0</v>
      </c>
      <c r="D56" s="37">
        <v>0.19400000000000001</v>
      </c>
      <c r="E56" s="52">
        <v>0.19400000000000001</v>
      </c>
      <c r="F56" s="53"/>
      <c r="G56" s="90">
        <v>1067</v>
      </c>
      <c r="H56" s="91" t="s">
        <v>18</v>
      </c>
      <c r="I56" s="38"/>
      <c r="J56" s="37"/>
      <c r="K56" s="38"/>
      <c r="L56" s="92"/>
      <c r="M56" s="60"/>
      <c r="N56" s="93"/>
      <c r="O56" s="38"/>
      <c r="P56" s="38"/>
      <c r="Q56" s="60"/>
      <c r="R56" s="60"/>
      <c r="S56" s="64" t="s">
        <v>274</v>
      </c>
      <c r="T56" s="64" t="s">
        <v>353</v>
      </c>
    </row>
    <row r="57" spans="1:20" ht="12" customHeight="1" x14ac:dyDescent="0.2">
      <c r="A57" s="21"/>
      <c r="B57" s="15"/>
      <c r="C57" s="39">
        <v>0.23200000000000001</v>
      </c>
      <c r="D57" s="39">
        <v>0.63500000000000001</v>
      </c>
      <c r="E57" s="54">
        <v>0.40300000000000002</v>
      </c>
      <c r="F57" s="55">
        <f>SUM(E56:E57)</f>
        <v>0.59699999999999998</v>
      </c>
      <c r="G57" s="94">
        <v>1552</v>
      </c>
      <c r="H57" s="95" t="s">
        <v>18</v>
      </c>
      <c r="I57" s="40"/>
      <c r="J57" s="39"/>
      <c r="K57" s="40"/>
      <c r="L57" s="96"/>
      <c r="M57" s="61"/>
      <c r="N57" s="97"/>
      <c r="O57" s="40"/>
      <c r="P57" s="40"/>
      <c r="Q57" s="61"/>
      <c r="R57" s="61"/>
      <c r="S57" s="65" t="s">
        <v>275</v>
      </c>
      <c r="T57" s="65" t="s">
        <v>353</v>
      </c>
    </row>
    <row r="58" spans="1:20" ht="12" customHeight="1" x14ac:dyDescent="0.2">
      <c r="A58" s="18" t="s">
        <v>129</v>
      </c>
      <c r="B58" s="20" t="s">
        <v>130</v>
      </c>
      <c r="C58" s="37">
        <v>0</v>
      </c>
      <c r="D58" s="37">
        <v>0.379</v>
      </c>
      <c r="E58" s="52">
        <v>0.379</v>
      </c>
      <c r="F58" s="53"/>
      <c r="G58" s="90">
        <v>1992</v>
      </c>
      <c r="H58" s="91" t="s">
        <v>18</v>
      </c>
      <c r="I58" s="38"/>
      <c r="J58" s="37"/>
      <c r="K58" s="38"/>
      <c r="L58" s="92"/>
      <c r="M58" s="60"/>
      <c r="N58" s="93"/>
      <c r="O58" s="38"/>
      <c r="P58" s="38"/>
      <c r="Q58" s="60"/>
      <c r="R58" s="60"/>
      <c r="S58" s="64" t="s">
        <v>276</v>
      </c>
      <c r="T58" s="64" t="s">
        <v>353</v>
      </c>
    </row>
    <row r="59" spans="1:20" ht="12" customHeight="1" x14ac:dyDescent="0.2">
      <c r="A59" s="165"/>
      <c r="B59" s="166"/>
      <c r="C59" s="155">
        <v>0.379</v>
      </c>
      <c r="D59" s="155">
        <v>0.50600000000000001</v>
      </c>
      <c r="E59" s="156">
        <v>0.127</v>
      </c>
      <c r="F59" s="157"/>
      <c r="G59" s="158">
        <v>635</v>
      </c>
      <c r="H59" s="159" t="s">
        <v>18</v>
      </c>
      <c r="I59" s="160"/>
      <c r="J59" s="155"/>
      <c r="K59" s="160"/>
      <c r="L59" s="161"/>
      <c r="M59" s="162"/>
      <c r="N59" s="163"/>
      <c r="O59" s="160"/>
      <c r="P59" s="160"/>
      <c r="Q59" s="162"/>
      <c r="R59" s="162"/>
      <c r="S59" s="164" t="s">
        <v>279</v>
      </c>
      <c r="T59" s="164" t="s">
        <v>353</v>
      </c>
    </row>
    <row r="60" spans="1:20" ht="12" customHeight="1" x14ac:dyDescent="0.2">
      <c r="A60" s="165"/>
      <c r="B60" s="166"/>
      <c r="C60" s="155">
        <v>0.50600000000000001</v>
      </c>
      <c r="D60" s="155">
        <v>0.752</v>
      </c>
      <c r="E60" s="156">
        <v>0.246</v>
      </c>
      <c r="F60" s="157"/>
      <c r="G60" s="158">
        <v>1353</v>
      </c>
      <c r="H60" s="159" t="s">
        <v>18</v>
      </c>
      <c r="I60" s="160"/>
      <c r="J60" s="155"/>
      <c r="K60" s="160"/>
      <c r="L60" s="161"/>
      <c r="M60" s="162"/>
      <c r="N60" s="163"/>
      <c r="O60" s="160"/>
      <c r="P60" s="160"/>
      <c r="Q60" s="162"/>
      <c r="R60" s="162"/>
      <c r="S60" s="164" t="s">
        <v>277</v>
      </c>
      <c r="T60" s="164" t="s">
        <v>353</v>
      </c>
    </row>
    <row r="61" spans="1:20" ht="12" customHeight="1" x14ac:dyDescent="0.2">
      <c r="A61" s="165"/>
      <c r="B61" s="166"/>
      <c r="C61" s="155">
        <v>0.752</v>
      </c>
      <c r="D61" s="155">
        <v>0.80100000000000005</v>
      </c>
      <c r="E61" s="156">
        <v>4.9000000000000002E-2</v>
      </c>
      <c r="F61" s="157"/>
      <c r="G61" s="158">
        <v>147</v>
      </c>
      <c r="H61" s="159" t="s">
        <v>18</v>
      </c>
      <c r="I61" s="160"/>
      <c r="J61" s="155"/>
      <c r="K61" s="160"/>
      <c r="L61" s="161"/>
      <c r="M61" s="162"/>
      <c r="N61" s="163"/>
      <c r="O61" s="160"/>
      <c r="P61" s="160"/>
      <c r="Q61" s="162"/>
      <c r="R61" s="162"/>
      <c r="S61" s="164" t="s">
        <v>278</v>
      </c>
      <c r="T61" s="164" t="s">
        <v>353</v>
      </c>
    </row>
    <row r="62" spans="1:20" ht="12" customHeight="1" x14ac:dyDescent="0.2">
      <c r="A62" s="21"/>
      <c r="B62" s="15"/>
      <c r="C62" s="39">
        <v>0.80100000000000005</v>
      </c>
      <c r="D62" s="39">
        <v>0.97499999999999998</v>
      </c>
      <c r="E62" s="54">
        <v>0.17399999999999999</v>
      </c>
      <c r="F62" s="55">
        <f>SUM(E58:E62)</f>
        <v>0.97500000000000009</v>
      </c>
      <c r="G62" s="94">
        <v>452</v>
      </c>
      <c r="H62" s="95" t="s">
        <v>16</v>
      </c>
      <c r="I62" s="40"/>
      <c r="J62" s="39"/>
      <c r="K62" s="40"/>
      <c r="L62" s="96"/>
      <c r="M62" s="61"/>
      <c r="N62" s="97"/>
      <c r="O62" s="40"/>
      <c r="P62" s="40"/>
      <c r="Q62" s="61"/>
      <c r="R62" s="61"/>
      <c r="S62" s="65" t="s">
        <v>278</v>
      </c>
      <c r="T62" s="65" t="s">
        <v>353</v>
      </c>
    </row>
    <row r="63" spans="1:20" ht="12" customHeight="1" x14ac:dyDescent="0.2">
      <c r="A63" s="165" t="s">
        <v>131</v>
      </c>
      <c r="B63" s="166" t="s">
        <v>132</v>
      </c>
      <c r="C63" s="178">
        <v>0</v>
      </c>
      <c r="D63" s="178">
        <v>0.13600000000000001</v>
      </c>
      <c r="E63" s="179">
        <v>0.13600000000000001</v>
      </c>
      <c r="F63" s="71">
        <f>E63</f>
        <v>0.13600000000000001</v>
      </c>
      <c r="G63" s="180">
        <v>737</v>
      </c>
      <c r="H63" s="181" t="s">
        <v>18</v>
      </c>
      <c r="I63" s="182"/>
      <c r="J63" s="178"/>
      <c r="K63" s="182"/>
      <c r="L63" s="183"/>
      <c r="M63" s="184"/>
      <c r="N63" s="185"/>
      <c r="O63" s="182"/>
      <c r="P63" s="182"/>
      <c r="Q63" s="184"/>
      <c r="R63" s="184"/>
      <c r="S63" s="186" t="s">
        <v>280</v>
      </c>
      <c r="T63" s="186" t="s">
        <v>353</v>
      </c>
    </row>
    <row r="64" spans="1:20" ht="12" customHeight="1" x14ac:dyDescent="0.2">
      <c r="A64" s="18" t="s">
        <v>133</v>
      </c>
      <c r="B64" s="20" t="s">
        <v>134</v>
      </c>
      <c r="C64" s="37">
        <v>0</v>
      </c>
      <c r="D64" s="37">
        <v>0.33700000000000002</v>
      </c>
      <c r="E64" s="52">
        <v>0.33700000000000002</v>
      </c>
      <c r="F64" s="53"/>
      <c r="G64" s="90">
        <v>1488</v>
      </c>
      <c r="H64" s="91" t="s">
        <v>18</v>
      </c>
      <c r="I64" s="38"/>
      <c r="J64" s="37"/>
      <c r="K64" s="38"/>
      <c r="L64" s="92"/>
      <c r="M64" s="60"/>
      <c r="N64" s="93"/>
      <c r="O64" s="38"/>
      <c r="P64" s="38"/>
      <c r="Q64" s="60">
        <v>286</v>
      </c>
      <c r="R64" s="60">
        <v>200</v>
      </c>
      <c r="S64" s="64" t="s">
        <v>281</v>
      </c>
      <c r="T64" s="64" t="s">
        <v>353</v>
      </c>
    </row>
    <row r="65" spans="1:20" ht="12" customHeight="1" x14ac:dyDescent="0.2">
      <c r="A65" s="165"/>
      <c r="B65" s="166"/>
      <c r="C65" s="155">
        <v>0.33700000000000002</v>
      </c>
      <c r="D65" s="155">
        <v>0.38100000000000001</v>
      </c>
      <c r="E65" s="156">
        <v>4.3999999999999997E-2</v>
      </c>
      <c r="F65" s="157"/>
      <c r="G65" s="158">
        <v>242</v>
      </c>
      <c r="H65" s="159" t="s">
        <v>18</v>
      </c>
      <c r="I65" s="160"/>
      <c r="J65" s="155"/>
      <c r="K65" s="160"/>
      <c r="L65" s="161"/>
      <c r="M65" s="162"/>
      <c r="N65" s="163"/>
      <c r="O65" s="160"/>
      <c r="P65" s="160"/>
      <c r="Q65" s="162"/>
      <c r="R65" s="162"/>
      <c r="S65" s="164" t="s">
        <v>282</v>
      </c>
      <c r="T65" s="164" t="s">
        <v>353</v>
      </c>
    </row>
    <row r="66" spans="1:20" ht="12" customHeight="1" x14ac:dyDescent="0.2">
      <c r="A66" s="21"/>
      <c r="B66" s="15"/>
      <c r="C66" s="39">
        <v>0.38100000000000001</v>
      </c>
      <c r="D66" s="39">
        <v>0.44700000000000001</v>
      </c>
      <c r="E66" s="54">
        <v>6.6000000000000003E-2</v>
      </c>
      <c r="F66" s="55">
        <f>SUM(E64:E66)</f>
        <v>0.44700000000000001</v>
      </c>
      <c r="G66" s="94">
        <v>291</v>
      </c>
      <c r="H66" s="95" t="s">
        <v>18</v>
      </c>
      <c r="I66" s="40"/>
      <c r="J66" s="39"/>
      <c r="K66" s="40"/>
      <c r="L66" s="96"/>
      <c r="M66" s="61"/>
      <c r="N66" s="97"/>
      <c r="O66" s="40"/>
      <c r="P66" s="40"/>
      <c r="Q66" s="61"/>
      <c r="R66" s="61"/>
      <c r="S66" s="65" t="s">
        <v>283</v>
      </c>
      <c r="T66" s="65" t="s">
        <v>353</v>
      </c>
    </row>
    <row r="67" spans="1:20" ht="12" customHeight="1" x14ac:dyDescent="0.2">
      <c r="A67" s="165" t="s">
        <v>135</v>
      </c>
      <c r="B67" s="166" t="s">
        <v>136</v>
      </c>
      <c r="C67" s="168">
        <v>0</v>
      </c>
      <c r="D67" s="168">
        <v>0.23599999999999999</v>
      </c>
      <c r="E67" s="169">
        <v>0.23599999999999999</v>
      </c>
      <c r="F67" s="170"/>
      <c r="G67" s="171">
        <v>991</v>
      </c>
      <c r="H67" s="172" t="s">
        <v>18</v>
      </c>
      <c r="I67" s="173"/>
      <c r="J67" s="168"/>
      <c r="K67" s="173"/>
      <c r="L67" s="174"/>
      <c r="M67" s="175"/>
      <c r="N67" s="176"/>
      <c r="O67" s="173"/>
      <c r="P67" s="173"/>
      <c r="Q67" s="175"/>
      <c r="R67" s="175"/>
      <c r="S67" s="177" t="s">
        <v>284</v>
      </c>
      <c r="T67" s="177" t="s">
        <v>353</v>
      </c>
    </row>
    <row r="68" spans="1:20" ht="12" customHeight="1" x14ac:dyDescent="0.2">
      <c r="A68" s="165"/>
      <c r="B68" s="166"/>
      <c r="C68" s="187">
        <v>0.23599999999999999</v>
      </c>
      <c r="D68" s="187">
        <v>0.314</v>
      </c>
      <c r="E68" s="188">
        <v>7.8E-2</v>
      </c>
      <c r="F68" s="55">
        <f>SUM(E67:E68)</f>
        <v>0.314</v>
      </c>
      <c r="G68" s="190">
        <v>273</v>
      </c>
      <c r="H68" s="191" t="s">
        <v>18</v>
      </c>
      <c r="I68" s="192"/>
      <c r="J68" s="187"/>
      <c r="K68" s="192"/>
      <c r="L68" s="193"/>
      <c r="M68" s="194"/>
      <c r="N68" s="195"/>
      <c r="O68" s="192"/>
      <c r="P68" s="192"/>
      <c r="Q68" s="194"/>
      <c r="R68" s="194"/>
      <c r="S68" s="196" t="s">
        <v>285</v>
      </c>
      <c r="T68" s="196" t="s">
        <v>353</v>
      </c>
    </row>
    <row r="69" spans="1:20" ht="12" customHeight="1" x14ac:dyDescent="0.2">
      <c r="A69" s="13" t="s">
        <v>137</v>
      </c>
      <c r="B69" s="17" t="s">
        <v>138</v>
      </c>
      <c r="C69" s="66">
        <v>0</v>
      </c>
      <c r="D69" s="66">
        <v>0.44600000000000001</v>
      </c>
      <c r="E69" s="70">
        <v>0.44600000000000001</v>
      </c>
      <c r="F69" s="71">
        <f>E69</f>
        <v>0.44600000000000001</v>
      </c>
      <c r="G69" s="72">
        <v>1338</v>
      </c>
      <c r="H69" s="73" t="s">
        <v>18</v>
      </c>
      <c r="I69" s="67"/>
      <c r="J69" s="66"/>
      <c r="K69" s="67"/>
      <c r="L69" s="75"/>
      <c r="M69" s="68"/>
      <c r="N69" s="74"/>
      <c r="O69" s="67"/>
      <c r="P69" s="67"/>
      <c r="Q69" s="68"/>
      <c r="R69" s="68"/>
      <c r="S69" s="69" t="s">
        <v>286</v>
      </c>
      <c r="T69" s="69" t="s">
        <v>353</v>
      </c>
    </row>
    <row r="70" spans="1:20" ht="12" customHeight="1" x14ac:dyDescent="0.2">
      <c r="A70" s="165" t="s">
        <v>139</v>
      </c>
      <c r="B70" s="166" t="s">
        <v>140</v>
      </c>
      <c r="C70" s="168">
        <v>0</v>
      </c>
      <c r="D70" s="168">
        <v>0.45100000000000001</v>
      </c>
      <c r="E70" s="169">
        <v>0.45100000000000001</v>
      </c>
      <c r="F70" s="170"/>
      <c r="G70" s="171">
        <v>2932</v>
      </c>
      <c r="H70" s="172" t="s">
        <v>18</v>
      </c>
      <c r="I70" s="173"/>
      <c r="J70" s="168"/>
      <c r="K70" s="173"/>
      <c r="L70" s="174"/>
      <c r="M70" s="175"/>
      <c r="N70" s="176"/>
      <c r="O70" s="173"/>
      <c r="P70" s="173"/>
      <c r="Q70" s="175">
        <v>816</v>
      </c>
      <c r="R70" s="175">
        <v>450</v>
      </c>
      <c r="S70" s="177" t="s">
        <v>287</v>
      </c>
      <c r="T70" s="177" t="s">
        <v>353</v>
      </c>
    </row>
    <row r="71" spans="1:20" ht="12" customHeight="1" x14ac:dyDescent="0.2">
      <c r="A71" s="165"/>
      <c r="B71" s="166"/>
      <c r="C71" s="187">
        <v>0.45100000000000001</v>
      </c>
      <c r="D71" s="187">
        <v>0.88600000000000001</v>
      </c>
      <c r="E71" s="188">
        <v>0.435</v>
      </c>
      <c r="F71" s="55">
        <f>SUM(E70:E71)</f>
        <v>0.88600000000000001</v>
      </c>
      <c r="G71" s="190">
        <v>2828</v>
      </c>
      <c r="H71" s="191" t="s">
        <v>18</v>
      </c>
      <c r="I71" s="192"/>
      <c r="J71" s="187"/>
      <c r="K71" s="192"/>
      <c r="L71" s="193"/>
      <c r="M71" s="194"/>
      <c r="N71" s="195"/>
      <c r="O71" s="192"/>
      <c r="P71" s="192"/>
      <c r="Q71" s="194">
        <v>983</v>
      </c>
      <c r="R71" s="194">
        <v>430</v>
      </c>
      <c r="S71" s="196" t="s">
        <v>288</v>
      </c>
      <c r="T71" s="196" t="s">
        <v>353</v>
      </c>
    </row>
    <row r="72" spans="1:20" ht="12" customHeight="1" x14ac:dyDescent="0.2">
      <c r="A72" s="18" t="s">
        <v>141</v>
      </c>
      <c r="B72" s="20" t="s">
        <v>142</v>
      </c>
      <c r="C72" s="37">
        <v>0</v>
      </c>
      <c r="D72" s="37">
        <v>0.14799999999999999</v>
      </c>
      <c r="E72" s="52">
        <v>0.14799999999999999</v>
      </c>
      <c r="F72" s="53"/>
      <c r="G72" s="90">
        <v>814</v>
      </c>
      <c r="H72" s="91" t="s">
        <v>18</v>
      </c>
      <c r="I72" s="38"/>
      <c r="J72" s="37"/>
      <c r="K72" s="38"/>
      <c r="L72" s="92"/>
      <c r="M72" s="60"/>
      <c r="N72" s="93"/>
      <c r="O72" s="38"/>
      <c r="P72" s="38"/>
      <c r="Q72" s="60">
        <v>220</v>
      </c>
      <c r="R72" s="60">
        <v>148</v>
      </c>
      <c r="S72" s="64" t="s">
        <v>289</v>
      </c>
      <c r="T72" s="64" t="s">
        <v>353</v>
      </c>
    </row>
    <row r="73" spans="1:20" ht="12" customHeight="1" x14ac:dyDescent="0.2">
      <c r="A73" s="21"/>
      <c r="B73" s="15"/>
      <c r="C73" s="39">
        <v>0.14799999999999999</v>
      </c>
      <c r="D73" s="39">
        <v>0.38600000000000001</v>
      </c>
      <c r="E73" s="54">
        <v>0.23799999999999999</v>
      </c>
      <c r="F73" s="55">
        <f>SUM(E72:E73)</f>
        <v>0.38600000000000001</v>
      </c>
      <c r="G73" s="94">
        <v>1309</v>
      </c>
      <c r="H73" s="95" t="s">
        <v>18</v>
      </c>
      <c r="I73" s="40"/>
      <c r="J73" s="39"/>
      <c r="K73" s="40"/>
      <c r="L73" s="96"/>
      <c r="M73" s="61"/>
      <c r="N73" s="97"/>
      <c r="O73" s="40"/>
      <c r="P73" s="40"/>
      <c r="Q73" s="61"/>
      <c r="R73" s="61"/>
      <c r="S73" s="65" t="s">
        <v>290</v>
      </c>
      <c r="T73" s="65" t="s">
        <v>353</v>
      </c>
    </row>
    <row r="74" spans="1:20" ht="12" customHeight="1" x14ac:dyDescent="0.2">
      <c r="A74" s="165" t="s">
        <v>143</v>
      </c>
      <c r="B74" s="166" t="s">
        <v>144</v>
      </c>
      <c r="C74" s="178">
        <v>0</v>
      </c>
      <c r="D74" s="178">
        <v>0.79300000000000004</v>
      </c>
      <c r="E74" s="179">
        <v>0.79300000000000004</v>
      </c>
      <c r="F74" s="71">
        <f>E74</f>
        <v>0.79300000000000004</v>
      </c>
      <c r="G74" s="180">
        <v>2776</v>
      </c>
      <c r="H74" s="181" t="s">
        <v>18</v>
      </c>
      <c r="I74" s="182"/>
      <c r="J74" s="178"/>
      <c r="K74" s="182"/>
      <c r="L74" s="183"/>
      <c r="M74" s="184"/>
      <c r="N74" s="185"/>
      <c r="O74" s="182"/>
      <c r="P74" s="182"/>
      <c r="Q74" s="184"/>
      <c r="R74" s="184"/>
      <c r="S74" s="186" t="s">
        <v>291</v>
      </c>
      <c r="T74" s="186" t="s">
        <v>353</v>
      </c>
    </row>
    <row r="75" spans="1:20" ht="12" customHeight="1" x14ac:dyDescent="0.2">
      <c r="A75" s="13" t="s">
        <v>145</v>
      </c>
      <c r="B75" s="17" t="s">
        <v>146</v>
      </c>
      <c r="C75" s="66">
        <v>0</v>
      </c>
      <c r="D75" s="66">
        <v>0.187</v>
      </c>
      <c r="E75" s="70">
        <v>0.187</v>
      </c>
      <c r="F75" s="71">
        <f>E75</f>
        <v>0.187</v>
      </c>
      <c r="G75" s="72">
        <v>574</v>
      </c>
      <c r="H75" s="73" t="s">
        <v>18</v>
      </c>
      <c r="I75" s="67"/>
      <c r="J75" s="66"/>
      <c r="K75" s="67"/>
      <c r="L75" s="75"/>
      <c r="M75" s="68"/>
      <c r="N75" s="74"/>
      <c r="O75" s="67"/>
      <c r="P75" s="67"/>
      <c r="Q75" s="68"/>
      <c r="R75" s="68"/>
      <c r="S75" s="69" t="s">
        <v>292</v>
      </c>
      <c r="T75" s="69" t="s">
        <v>353</v>
      </c>
    </row>
    <row r="76" spans="1:20" ht="12" customHeight="1" x14ac:dyDescent="0.2">
      <c r="A76" s="165" t="s">
        <v>147</v>
      </c>
      <c r="B76" s="166" t="s">
        <v>148</v>
      </c>
      <c r="C76" s="168">
        <v>0</v>
      </c>
      <c r="D76" s="168">
        <v>9.8000000000000004E-2</v>
      </c>
      <c r="E76" s="169">
        <v>9.8000000000000004E-2</v>
      </c>
      <c r="F76" s="170"/>
      <c r="G76" s="171">
        <v>346</v>
      </c>
      <c r="H76" s="172" t="s">
        <v>18</v>
      </c>
      <c r="I76" s="173"/>
      <c r="J76" s="168"/>
      <c r="K76" s="173"/>
      <c r="L76" s="174"/>
      <c r="M76" s="175"/>
      <c r="N76" s="176"/>
      <c r="O76" s="173"/>
      <c r="P76" s="173"/>
      <c r="Q76" s="175"/>
      <c r="R76" s="175"/>
      <c r="S76" s="177" t="s">
        <v>293</v>
      </c>
      <c r="T76" s="177" t="s">
        <v>353</v>
      </c>
    </row>
    <row r="77" spans="1:20" ht="12" customHeight="1" x14ac:dyDescent="0.2">
      <c r="A77" s="165"/>
      <c r="B77" s="166"/>
      <c r="C77" s="187">
        <v>9.8000000000000004E-2</v>
      </c>
      <c r="D77" s="187">
        <v>0.311</v>
      </c>
      <c r="E77" s="188">
        <v>0.21299999999999999</v>
      </c>
      <c r="F77" s="55">
        <f>SUM(E76:E77)</f>
        <v>0.311</v>
      </c>
      <c r="G77" s="190">
        <v>753</v>
      </c>
      <c r="H77" s="191" t="s">
        <v>16</v>
      </c>
      <c r="I77" s="192"/>
      <c r="J77" s="187"/>
      <c r="K77" s="192"/>
      <c r="L77" s="193"/>
      <c r="M77" s="194"/>
      <c r="N77" s="195"/>
      <c r="O77" s="192"/>
      <c r="P77" s="192"/>
      <c r="Q77" s="194"/>
      <c r="R77" s="194"/>
      <c r="S77" s="196" t="s">
        <v>293</v>
      </c>
      <c r="T77" s="196" t="s">
        <v>353</v>
      </c>
    </row>
    <row r="78" spans="1:20" ht="12" customHeight="1" x14ac:dyDescent="0.2">
      <c r="A78" s="13" t="s">
        <v>149</v>
      </c>
      <c r="B78" s="17" t="s">
        <v>150</v>
      </c>
      <c r="C78" s="66">
        <v>0</v>
      </c>
      <c r="D78" s="66">
        <v>0.43</v>
      </c>
      <c r="E78" s="70">
        <v>0.43</v>
      </c>
      <c r="F78" s="71">
        <f>E78</f>
        <v>0.43</v>
      </c>
      <c r="G78" s="72">
        <v>2150</v>
      </c>
      <c r="H78" s="73" t="s">
        <v>18</v>
      </c>
      <c r="I78" s="67"/>
      <c r="J78" s="66"/>
      <c r="K78" s="67"/>
      <c r="L78" s="75"/>
      <c r="M78" s="68"/>
      <c r="N78" s="74"/>
      <c r="O78" s="67"/>
      <c r="P78" s="67"/>
      <c r="Q78" s="68">
        <f>2*R78</f>
        <v>860</v>
      </c>
      <c r="R78" s="68">
        <v>430</v>
      </c>
      <c r="S78" s="69" t="s">
        <v>294</v>
      </c>
      <c r="T78" s="69" t="s">
        <v>353</v>
      </c>
    </row>
    <row r="79" spans="1:20" ht="12" customHeight="1" x14ac:dyDescent="0.2">
      <c r="A79" s="165" t="s">
        <v>151</v>
      </c>
      <c r="B79" s="166" t="s">
        <v>152</v>
      </c>
      <c r="C79" s="168">
        <v>0</v>
      </c>
      <c r="D79" s="168">
        <v>0.17199999999999999</v>
      </c>
      <c r="E79" s="169">
        <v>0.17199999999999999</v>
      </c>
      <c r="F79" s="170"/>
      <c r="G79" s="171">
        <v>860</v>
      </c>
      <c r="H79" s="172" t="s">
        <v>18</v>
      </c>
      <c r="I79" s="173"/>
      <c r="J79" s="168"/>
      <c r="K79" s="173"/>
      <c r="L79" s="174"/>
      <c r="M79" s="175"/>
      <c r="N79" s="176"/>
      <c r="O79" s="173"/>
      <c r="P79" s="173"/>
      <c r="Q79" s="175"/>
      <c r="R79" s="175"/>
      <c r="S79" s="177" t="s">
        <v>295</v>
      </c>
      <c r="T79" s="177" t="s">
        <v>353</v>
      </c>
    </row>
    <row r="80" spans="1:20" ht="12" customHeight="1" x14ac:dyDescent="0.2">
      <c r="A80" s="165"/>
      <c r="B80" s="166"/>
      <c r="C80" s="187">
        <v>0.17199999999999999</v>
      </c>
      <c r="D80" s="187">
        <v>0.77400000000000002</v>
      </c>
      <c r="E80" s="188">
        <v>0.60199999999999998</v>
      </c>
      <c r="F80" s="55">
        <f>SUM(E79:E80)</f>
        <v>0.77400000000000002</v>
      </c>
      <c r="G80" s="190">
        <v>3010</v>
      </c>
      <c r="H80" s="191" t="s">
        <v>18</v>
      </c>
      <c r="I80" s="192"/>
      <c r="J80" s="187"/>
      <c r="K80" s="192"/>
      <c r="L80" s="193"/>
      <c r="M80" s="194"/>
      <c r="N80" s="195"/>
      <c r="O80" s="192"/>
      <c r="P80" s="192"/>
      <c r="Q80" s="194"/>
      <c r="R80" s="194"/>
      <c r="S80" s="196" t="s">
        <v>296</v>
      </c>
      <c r="T80" s="196" t="s">
        <v>353</v>
      </c>
    </row>
    <row r="81" spans="1:20" ht="12" customHeight="1" x14ac:dyDescent="0.2">
      <c r="A81" s="13" t="s">
        <v>153</v>
      </c>
      <c r="B81" s="17" t="s">
        <v>154</v>
      </c>
      <c r="C81" s="66">
        <v>0</v>
      </c>
      <c r="D81" s="66">
        <v>0.436</v>
      </c>
      <c r="E81" s="70">
        <v>0.436</v>
      </c>
      <c r="F81" s="71">
        <f>E81</f>
        <v>0.436</v>
      </c>
      <c r="G81" s="72">
        <v>1352</v>
      </c>
      <c r="H81" s="73" t="s">
        <v>18</v>
      </c>
      <c r="I81" s="67"/>
      <c r="J81" s="66"/>
      <c r="K81" s="67"/>
      <c r="L81" s="75"/>
      <c r="M81" s="68"/>
      <c r="N81" s="74"/>
      <c r="O81" s="67"/>
      <c r="P81" s="67"/>
      <c r="Q81" s="68"/>
      <c r="R81" s="68"/>
      <c r="S81" s="69" t="s">
        <v>297</v>
      </c>
      <c r="T81" s="69" t="s">
        <v>353</v>
      </c>
    </row>
    <row r="82" spans="1:20" ht="12" customHeight="1" x14ac:dyDescent="0.2">
      <c r="A82" s="165" t="s">
        <v>155</v>
      </c>
      <c r="B82" s="166" t="s">
        <v>156</v>
      </c>
      <c r="C82" s="168">
        <v>0</v>
      </c>
      <c r="D82" s="168">
        <v>0.29499999999999998</v>
      </c>
      <c r="E82" s="169">
        <v>0.29499999999999998</v>
      </c>
      <c r="F82" s="170"/>
      <c r="G82" s="171">
        <v>1033</v>
      </c>
      <c r="H82" s="172" t="s">
        <v>18</v>
      </c>
      <c r="I82" s="173"/>
      <c r="J82" s="168"/>
      <c r="K82" s="173"/>
      <c r="L82" s="174"/>
      <c r="M82" s="175"/>
      <c r="N82" s="176"/>
      <c r="O82" s="173"/>
      <c r="P82" s="173"/>
      <c r="Q82" s="175"/>
      <c r="R82" s="175"/>
      <c r="S82" s="177" t="s">
        <v>298</v>
      </c>
      <c r="T82" s="177" t="s">
        <v>353</v>
      </c>
    </row>
    <row r="83" spans="1:20" ht="12" customHeight="1" x14ac:dyDescent="0.2">
      <c r="A83" s="165"/>
      <c r="B83" s="166"/>
      <c r="C83" s="187">
        <v>0.29499999999999998</v>
      </c>
      <c r="D83" s="187">
        <v>0.46899999999999997</v>
      </c>
      <c r="E83" s="188">
        <v>0.17399999999999999</v>
      </c>
      <c r="F83" s="55">
        <f>SUM(E82:E83)</f>
        <v>0.46899999999999997</v>
      </c>
      <c r="G83" s="190">
        <v>696</v>
      </c>
      <c r="H83" s="191" t="s">
        <v>18</v>
      </c>
      <c r="I83" s="192"/>
      <c r="J83" s="187"/>
      <c r="K83" s="192"/>
      <c r="L83" s="193"/>
      <c r="M83" s="194"/>
      <c r="N83" s="195"/>
      <c r="O83" s="192"/>
      <c r="P83" s="192"/>
      <c r="Q83" s="194"/>
      <c r="R83" s="194"/>
      <c r="S83" s="196" t="s">
        <v>300</v>
      </c>
      <c r="T83" s="196" t="s">
        <v>353</v>
      </c>
    </row>
    <row r="84" spans="1:20" ht="12" customHeight="1" x14ac:dyDescent="0.2">
      <c r="A84" s="13" t="s">
        <v>157</v>
      </c>
      <c r="B84" s="17" t="s">
        <v>158</v>
      </c>
      <c r="C84" s="66">
        <v>0</v>
      </c>
      <c r="D84" s="66">
        <v>0.1</v>
      </c>
      <c r="E84" s="70">
        <v>0.1</v>
      </c>
      <c r="F84" s="71">
        <f>E84</f>
        <v>0.1</v>
      </c>
      <c r="G84" s="72">
        <v>280</v>
      </c>
      <c r="H84" s="73" t="s">
        <v>18</v>
      </c>
      <c r="I84" s="67"/>
      <c r="J84" s="66"/>
      <c r="K84" s="67"/>
      <c r="L84" s="75"/>
      <c r="M84" s="68"/>
      <c r="N84" s="74"/>
      <c r="O84" s="67"/>
      <c r="P84" s="67"/>
      <c r="Q84" s="68"/>
      <c r="R84" s="68"/>
      <c r="S84" s="69" t="s">
        <v>299</v>
      </c>
      <c r="T84" s="69" t="s">
        <v>353</v>
      </c>
    </row>
    <row r="85" spans="1:20" ht="12" customHeight="1" x14ac:dyDescent="0.2">
      <c r="A85" s="165" t="s">
        <v>159</v>
      </c>
      <c r="B85" s="166" t="s">
        <v>160</v>
      </c>
      <c r="C85" s="178">
        <v>0</v>
      </c>
      <c r="D85" s="178">
        <v>0.35</v>
      </c>
      <c r="E85" s="179">
        <v>0.35</v>
      </c>
      <c r="F85" s="71">
        <f>E85</f>
        <v>0.35</v>
      </c>
      <c r="G85" s="180">
        <v>1400</v>
      </c>
      <c r="H85" s="181" t="s">
        <v>18</v>
      </c>
      <c r="I85" s="182"/>
      <c r="J85" s="178"/>
      <c r="K85" s="182"/>
      <c r="L85" s="183"/>
      <c r="M85" s="184"/>
      <c r="N85" s="185"/>
      <c r="O85" s="182"/>
      <c r="P85" s="182"/>
      <c r="Q85" s="184"/>
      <c r="R85" s="184"/>
      <c r="S85" s="186" t="s">
        <v>301</v>
      </c>
      <c r="T85" s="186" t="s">
        <v>353</v>
      </c>
    </row>
    <row r="86" spans="1:20" ht="12" customHeight="1" x14ac:dyDescent="0.2">
      <c r="A86" s="13" t="s">
        <v>161</v>
      </c>
      <c r="B86" s="17" t="s">
        <v>162</v>
      </c>
      <c r="C86" s="66">
        <v>0</v>
      </c>
      <c r="D86" s="66">
        <v>0.48399999999999999</v>
      </c>
      <c r="E86" s="70">
        <v>0.48399999999999999</v>
      </c>
      <c r="F86" s="71">
        <f>E86</f>
        <v>0.48399999999999999</v>
      </c>
      <c r="G86" s="72">
        <v>1768</v>
      </c>
      <c r="H86" s="73" t="s">
        <v>18</v>
      </c>
      <c r="I86" s="67"/>
      <c r="J86" s="66"/>
      <c r="K86" s="67"/>
      <c r="L86" s="75"/>
      <c r="M86" s="68"/>
      <c r="N86" s="74"/>
      <c r="O86" s="67"/>
      <c r="P86" s="67"/>
      <c r="Q86" s="68"/>
      <c r="R86" s="68"/>
      <c r="S86" s="69" t="s">
        <v>302</v>
      </c>
      <c r="T86" s="69" t="s">
        <v>353</v>
      </c>
    </row>
    <row r="87" spans="1:20" ht="12" customHeight="1" x14ac:dyDescent="0.2">
      <c r="A87" s="165" t="s">
        <v>163</v>
      </c>
      <c r="B87" s="166" t="s">
        <v>164</v>
      </c>
      <c r="C87" s="178">
        <v>0</v>
      </c>
      <c r="D87" s="178">
        <v>0.151</v>
      </c>
      <c r="E87" s="179">
        <v>0.151</v>
      </c>
      <c r="F87" s="71">
        <f>E87</f>
        <v>0.151</v>
      </c>
      <c r="G87" s="180">
        <v>574</v>
      </c>
      <c r="H87" s="181" t="s">
        <v>18</v>
      </c>
      <c r="I87" s="182"/>
      <c r="J87" s="178"/>
      <c r="K87" s="182"/>
      <c r="L87" s="183"/>
      <c r="M87" s="184"/>
      <c r="N87" s="185"/>
      <c r="O87" s="182"/>
      <c r="P87" s="182"/>
      <c r="Q87" s="184"/>
      <c r="R87" s="184"/>
      <c r="S87" s="186" t="s">
        <v>303</v>
      </c>
      <c r="T87" s="186" t="s">
        <v>353</v>
      </c>
    </row>
    <row r="88" spans="1:20" ht="12" customHeight="1" x14ac:dyDescent="0.2">
      <c r="A88" s="18" t="s">
        <v>165</v>
      </c>
      <c r="B88" s="20" t="s">
        <v>166</v>
      </c>
      <c r="C88" s="37">
        <v>0</v>
      </c>
      <c r="D88" s="37">
        <v>0.16500000000000001</v>
      </c>
      <c r="E88" s="52">
        <v>0.16500000000000001</v>
      </c>
      <c r="F88" s="53"/>
      <c r="G88" s="90">
        <v>908</v>
      </c>
      <c r="H88" s="91" t="s">
        <v>18</v>
      </c>
      <c r="I88" s="38"/>
      <c r="J88" s="37"/>
      <c r="K88" s="38"/>
      <c r="L88" s="92"/>
      <c r="M88" s="60"/>
      <c r="N88" s="93"/>
      <c r="O88" s="38"/>
      <c r="P88" s="38"/>
      <c r="Q88" s="60">
        <v>198</v>
      </c>
      <c r="R88" s="60">
        <v>150</v>
      </c>
      <c r="S88" s="64" t="s">
        <v>304</v>
      </c>
      <c r="T88" s="64" t="s">
        <v>353</v>
      </c>
    </row>
    <row r="89" spans="1:20" ht="12" customHeight="1" x14ac:dyDescent="0.2">
      <c r="A89" s="21"/>
      <c r="B89" s="49" t="s">
        <v>71</v>
      </c>
      <c r="C89" s="39">
        <v>0</v>
      </c>
      <c r="D89" s="39">
        <v>2.1000000000000001E-2</v>
      </c>
      <c r="E89" s="54">
        <v>2.1000000000000001E-2</v>
      </c>
      <c r="F89" s="55">
        <f>SUM(E88:E89)</f>
        <v>0.186</v>
      </c>
      <c r="G89" s="94">
        <v>116</v>
      </c>
      <c r="H89" s="95" t="s">
        <v>18</v>
      </c>
      <c r="I89" s="40"/>
      <c r="J89" s="39"/>
      <c r="K89" s="40"/>
      <c r="L89" s="96"/>
      <c r="M89" s="61"/>
      <c r="N89" s="97"/>
      <c r="O89" s="40"/>
      <c r="P89" s="40"/>
      <c r="Q89" s="61"/>
      <c r="R89" s="61"/>
      <c r="S89" s="65" t="s">
        <v>304</v>
      </c>
      <c r="T89" s="65" t="s">
        <v>353</v>
      </c>
    </row>
    <row r="90" spans="1:20" ht="12" customHeight="1" x14ac:dyDescent="0.2">
      <c r="A90" s="165" t="s">
        <v>167</v>
      </c>
      <c r="B90" s="166" t="s">
        <v>168</v>
      </c>
      <c r="C90" s="168">
        <v>0</v>
      </c>
      <c r="D90" s="168">
        <v>0.35699999999999998</v>
      </c>
      <c r="E90" s="169">
        <v>0.35699999999999998</v>
      </c>
      <c r="F90" s="170"/>
      <c r="G90" s="171">
        <v>1292</v>
      </c>
      <c r="H90" s="172" t="s">
        <v>18</v>
      </c>
      <c r="I90" s="173"/>
      <c r="J90" s="168"/>
      <c r="K90" s="173"/>
      <c r="L90" s="174"/>
      <c r="M90" s="175"/>
      <c r="N90" s="176"/>
      <c r="O90" s="173"/>
      <c r="P90" s="173"/>
      <c r="Q90" s="175"/>
      <c r="R90" s="175"/>
      <c r="S90" s="177" t="s">
        <v>305</v>
      </c>
      <c r="T90" s="177" t="s">
        <v>353</v>
      </c>
    </row>
    <row r="91" spans="1:20" ht="12" customHeight="1" x14ac:dyDescent="0.2">
      <c r="A91" s="165"/>
      <c r="B91" s="167" t="s">
        <v>169</v>
      </c>
      <c r="C91" s="187">
        <v>0</v>
      </c>
      <c r="D91" s="187">
        <v>7.3999999999999996E-2</v>
      </c>
      <c r="E91" s="188">
        <v>7.3999999999999996E-2</v>
      </c>
      <c r="F91" s="55">
        <f>SUM(E90:E91)</f>
        <v>0.43099999999999999</v>
      </c>
      <c r="G91" s="190">
        <v>207</v>
      </c>
      <c r="H91" s="191" t="s">
        <v>16</v>
      </c>
      <c r="I91" s="192"/>
      <c r="J91" s="187"/>
      <c r="K91" s="192"/>
      <c r="L91" s="193"/>
      <c r="M91" s="194"/>
      <c r="N91" s="195"/>
      <c r="O91" s="192"/>
      <c r="P91" s="192"/>
      <c r="Q91" s="194"/>
      <c r="R91" s="194"/>
      <c r="S91" s="196" t="s">
        <v>305</v>
      </c>
      <c r="T91" s="196" t="s">
        <v>353</v>
      </c>
    </row>
    <row r="92" spans="1:20" ht="12" customHeight="1" x14ac:dyDescent="0.2">
      <c r="A92" s="18" t="s">
        <v>170</v>
      </c>
      <c r="B92" s="20" t="s">
        <v>171</v>
      </c>
      <c r="C92" s="37">
        <v>0</v>
      </c>
      <c r="D92" s="37">
        <v>0.28100000000000003</v>
      </c>
      <c r="E92" s="52">
        <v>0.28100000000000003</v>
      </c>
      <c r="F92" s="53"/>
      <c r="G92" s="90">
        <v>2178</v>
      </c>
      <c r="H92" s="91" t="s">
        <v>18</v>
      </c>
      <c r="I92" s="38"/>
      <c r="J92" s="37"/>
      <c r="K92" s="38"/>
      <c r="L92" s="92"/>
      <c r="M92" s="60"/>
      <c r="N92" s="93"/>
      <c r="O92" s="38"/>
      <c r="P92" s="38"/>
      <c r="Q92" s="60">
        <v>713</v>
      </c>
      <c r="R92" s="60">
        <v>205</v>
      </c>
      <c r="S92" s="64" t="s">
        <v>306</v>
      </c>
      <c r="T92" s="64" t="s">
        <v>353</v>
      </c>
    </row>
    <row r="93" spans="1:20" ht="12" customHeight="1" x14ac:dyDescent="0.2">
      <c r="A93" s="165"/>
      <c r="B93" s="166"/>
      <c r="C93" s="155">
        <v>0.28100000000000003</v>
      </c>
      <c r="D93" s="155">
        <v>2.1869999999999998</v>
      </c>
      <c r="E93" s="156">
        <v>1.9059999999999999</v>
      </c>
      <c r="F93" s="157"/>
      <c r="G93" s="158">
        <v>13342</v>
      </c>
      <c r="H93" s="159" t="s">
        <v>18</v>
      </c>
      <c r="I93" s="160"/>
      <c r="J93" s="155"/>
      <c r="K93" s="160"/>
      <c r="L93" s="161"/>
      <c r="M93" s="162"/>
      <c r="N93" s="163"/>
      <c r="O93" s="160"/>
      <c r="P93" s="160"/>
      <c r="Q93" s="162">
        <f>5036+3200</f>
        <v>8236</v>
      </c>
      <c r="R93" s="162">
        <f>1900*2</f>
        <v>3800</v>
      </c>
      <c r="S93" s="164" t="s">
        <v>307</v>
      </c>
      <c r="T93" s="164" t="s">
        <v>353</v>
      </c>
    </row>
    <row r="94" spans="1:20" s="214" customFormat="1" ht="24" customHeight="1" x14ac:dyDescent="0.2">
      <c r="A94" s="165"/>
      <c r="B94" s="166"/>
      <c r="C94" s="206">
        <v>2.1869999999999998</v>
      </c>
      <c r="D94" s="206">
        <v>2.2770000000000001</v>
      </c>
      <c r="E94" s="207">
        <v>0.09</v>
      </c>
      <c r="F94" s="208"/>
      <c r="G94" s="209">
        <v>810</v>
      </c>
      <c r="H94" s="210" t="s">
        <v>18</v>
      </c>
      <c r="I94" s="215" t="s">
        <v>354</v>
      </c>
      <c r="J94" s="206">
        <v>2.2320000000000002</v>
      </c>
      <c r="K94" s="215" t="s">
        <v>356</v>
      </c>
      <c r="L94" s="213">
        <v>90</v>
      </c>
      <c r="M94" s="163">
        <v>810</v>
      </c>
      <c r="N94" s="163"/>
      <c r="O94" s="216"/>
      <c r="P94" s="216" t="s">
        <v>355</v>
      </c>
      <c r="Q94" s="163"/>
      <c r="R94" s="163"/>
      <c r="S94" s="164" t="s">
        <v>308</v>
      </c>
      <c r="T94" s="164" t="s">
        <v>353</v>
      </c>
    </row>
    <row r="95" spans="1:20" ht="12" customHeight="1" x14ac:dyDescent="0.2">
      <c r="A95" s="165"/>
      <c r="B95" s="166"/>
      <c r="C95" s="155">
        <v>2.2770000000000001</v>
      </c>
      <c r="D95" s="155">
        <v>4.1680000000000001</v>
      </c>
      <c r="E95" s="156">
        <v>1.891</v>
      </c>
      <c r="F95" s="157"/>
      <c r="G95" s="158">
        <v>13237</v>
      </c>
      <c r="H95" s="159" t="s">
        <v>18</v>
      </c>
      <c r="I95" s="160"/>
      <c r="J95" s="155"/>
      <c r="K95" s="160"/>
      <c r="L95" s="161"/>
      <c r="M95" s="162"/>
      <c r="N95" s="163"/>
      <c r="O95" s="160"/>
      <c r="P95" s="160"/>
      <c r="Q95" s="162">
        <v>8293</v>
      </c>
      <c r="R95" s="162">
        <f>1890*2</f>
        <v>3780</v>
      </c>
      <c r="S95" s="164" t="s">
        <v>309</v>
      </c>
      <c r="T95" s="164" t="s">
        <v>353</v>
      </c>
    </row>
    <row r="96" spans="1:20" ht="12" customHeight="1" x14ac:dyDescent="0.2">
      <c r="A96" s="21"/>
      <c r="B96" s="15"/>
      <c r="C96" s="39">
        <v>4.1680000000000001</v>
      </c>
      <c r="D96" s="39">
        <v>4.5739999999999998</v>
      </c>
      <c r="E96" s="54">
        <v>0.40600000000000003</v>
      </c>
      <c r="F96" s="55">
        <f>SUM(E92:E96)</f>
        <v>4.573999999999999</v>
      </c>
      <c r="G96" s="94">
        <v>3248</v>
      </c>
      <c r="H96" s="95" t="s">
        <v>18</v>
      </c>
      <c r="I96" s="40"/>
      <c r="J96" s="39"/>
      <c r="K96" s="40"/>
      <c r="L96" s="96"/>
      <c r="M96" s="61"/>
      <c r="N96" s="97"/>
      <c r="O96" s="40"/>
      <c r="P96" s="40"/>
      <c r="Q96" s="61">
        <v>952</v>
      </c>
      <c r="R96" s="61">
        <v>400</v>
      </c>
      <c r="S96" s="65" t="s">
        <v>310</v>
      </c>
      <c r="T96" s="65" t="s">
        <v>353</v>
      </c>
    </row>
    <row r="97" spans="1:20" ht="12" customHeight="1" x14ac:dyDescent="0.2">
      <c r="A97" s="165" t="s">
        <v>172</v>
      </c>
      <c r="B97" s="166" t="s">
        <v>173</v>
      </c>
      <c r="C97" s="168">
        <v>0</v>
      </c>
      <c r="D97" s="168">
        <v>2.9000000000000001E-2</v>
      </c>
      <c r="E97" s="169">
        <v>2.9000000000000001E-2</v>
      </c>
      <c r="F97" s="170"/>
      <c r="G97" s="171">
        <v>102</v>
      </c>
      <c r="H97" s="172" t="s">
        <v>17</v>
      </c>
      <c r="I97" s="173"/>
      <c r="J97" s="168"/>
      <c r="K97" s="173"/>
      <c r="L97" s="174"/>
      <c r="M97" s="175"/>
      <c r="N97" s="176"/>
      <c r="O97" s="173"/>
      <c r="P97" s="173"/>
      <c r="Q97" s="175"/>
      <c r="R97" s="175"/>
      <c r="S97" s="177" t="s">
        <v>311</v>
      </c>
      <c r="T97" s="177" t="s">
        <v>353</v>
      </c>
    </row>
    <row r="98" spans="1:20" ht="12" customHeight="1" x14ac:dyDescent="0.2">
      <c r="A98" s="165"/>
      <c r="B98" s="166"/>
      <c r="C98" s="155">
        <v>2.9000000000000001E-2</v>
      </c>
      <c r="D98" s="155">
        <v>1.81</v>
      </c>
      <c r="E98" s="156">
        <v>0.152</v>
      </c>
      <c r="F98" s="157"/>
      <c r="G98" s="158">
        <v>304</v>
      </c>
      <c r="H98" s="159" t="s">
        <v>16</v>
      </c>
      <c r="I98" s="160"/>
      <c r="J98" s="155"/>
      <c r="K98" s="160"/>
      <c r="L98" s="161"/>
      <c r="M98" s="162"/>
      <c r="N98" s="163"/>
      <c r="O98" s="160"/>
      <c r="P98" s="160"/>
      <c r="Q98" s="162"/>
      <c r="R98" s="162"/>
      <c r="S98" s="164" t="s">
        <v>311</v>
      </c>
      <c r="T98" s="164" t="s">
        <v>353</v>
      </c>
    </row>
    <row r="99" spans="1:20" ht="12" customHeight="1" x14ac:dyDescent="0.2">
      <c r="A99" s="165"/>
      <c r="B99" s="166"/>
      <c r="C99" s="187">
        <v>1.81</v>
      </c>
      <c r="D99" s="187">
        <v>0.33400000000000002</v>
      </c>
      <c r="E99" s="188">
        <v>0.153</v>
      </c>
      <c r="F99" s="55">
        <f>SUM(E97:E99)</f>
        <v>0.33399999999999996</v>
      </c>
      <c r="G99" s="190">
        <v>765</v>
      </c>
      <c r="H99" s="191" t="s">
        <v>18</v>
      </c>
      <c r="I99" s="192"/>
      <c r="J99" s="187"/>
      <c r="K99" s="192"/>
      <c r="L99" s="193"/>
      <c r="M99" s="194"/>
      <c r="N99" s="195"/>
      <c r="O99" s="192"/>
      <c r="P99" s="192"/>
      <c r="Q99" s="194"/>
      <c r="R99" s="194"/>
      <c r="S99" s="196" t="s">
        <v>313</v>
      </c>
      <c r="T99" s="196" t="s">
        <v>353</v>
      </c>
    </row>
    <row r="100" spans="1:20" ht="12" customHeight="1" x14ac:dyDescent="0.2">
      <c r="A100" s="18" t="s">
        <v>174</v>
      </c>
      <c r="B100" s="20" t="s">
        <v>175</v>
      </c>
      <c r="C100" s="37">
        <v>0</v>
      </c>
      <c r="D100" s="37">
        <v>0.188</v>
      </c>
      <c r="E100" s="52">
        <v>0.188</v>
      </c>
      <c r="F100" s="53"/>
      <c r="G100" s="90">
        <v>771</v>
      </c>
      <c r="H100" s="91" t="s">
        <v>18</v>
      </c>
      <c r="I100" s="38"/>
      <c r="J100" s="37"/>
      <c r="K100" s="38"/>
      <c r="L100" s="92"/>
      <c r="M100" s="60"/>
      <c r="N100" s="93"/>
      <c r="O100" s="38"/>
      <c r="P100" s="38"/>
      <c r="Q100" s="60"/>
      <c r="R100" s="60"/>
      <c r="S100" s="64" t="s">
        <v>312</v>
      </c>
      <c r="T100" s="64" t="s">
        <v>353</v>
      </c>
    </row>
    <row r="101" spans="1:20" ht="12" customHeight="1" x14ac:dyDescent="0.2">
      <c r="A101" s="21"/>
      <c r="B101" s="15"/>
      <c r="C101" s="39">
        <v>0.188</v>
      </c>
      <c r="D101" s="39">
        <v>0.26800000000000002</v>
      </c>
      <c r="E101" s="54">
        <v>0.08</v>
      </c>
      <c r="F101" s="55">
        <f>SUM(E100:E101)</f>
        <v>0.26800000000000002</v>
      </c>
      <c r="G101" s="94">
        <v>240</v>
      </c>
      <c r="H101" s="95" t="s">
        <v>16</v>
      </c>
      <c r="I101" s="40"/>
      <c r="J101" s="39"/>
      <c r="K101" s="40"/>
      <c r="L101" s="96"/>
      <c r="M101" s="61"/>
      <c r="N101" s="97"/>
      <c r="O101" s="40"/>
      <c r="P101" s="40"/>
      <c r="Q101" s="61"/>
      <c r="R101" s="61"/>
      <c r="S101" s="65" t="s">
        <v>312</v>
      </c>
      <c r="T101" s="65" t="s">
        <v>353</v>
      </c>
    </row>
    <row r="102" spans="1:20" ht="12" customHeight="1" x14ac:dyDescent="0.2">
      <c r="A102" s="165" t="s">
        <v>176</v>
      </c>
      <c r="B102" s="166" t="s">
        <v>177</v>
      </c>
      <c r="C102" s="168">
        <v>0</v>
      </c>
      <c r="D102" s="168">
        <v>0.13800000000000001</v>
      </c>
      <c r="E102" s="169">
        <v>0.13800000000000001</v>
      </c>
      <c r="F102" s="170"/>
      <c r="G102" s="171">
        <v>552</v>
      </c>
      <c r="H102" s="172" t="s">
        <v>18</v>
      </c>
      <c r="I102" s="173"/>
      <c r="J102" s="168"/>
      <c r="K102" s="173"/>
      <c r="L102" s="174"/>
      <c r="M102" s="175"/>
      <c r="N102" s="176"/>
      <c r="O102" s="173"/>
      <c r="P102" s="173"/>
      <c r="Q102" s="175"/>
      <c r="R102" s="175"/>
      <c r="S102" s="177" t="s">
        <v>314</v>
      </c>
      <c r="T102" s="177" t="s">
        <v>353</v>
      </c>
    </row>
    <row r="103" spans="1:20" ht="12" customHeight="1" x14ac:dyDescent="0.2">
      <c r="A103" s="165"/>
      <c r="B103" s="166"/>
      <c r="C103" s="155">
        <v>0.13800000000000001</v>
      </c>
      <c r="D103" s="155">
        <v>0.22</v>
      </c>
      <c r="E103" s="156">
        <v>8.2000000000000003E-2</v>
      </c>
      <c r="F103" s="157"/>
      <c r="G103" s="158">
        <v>328</v>
      </c>
      <c r="H103" s="159" t="s">
        <v>18</v>
      </c>
      <c r="I103" s="160"/>
      <c r="J103" s="155"/>
      <c r="K103" s="160"/>
      <c r="L103" s="161"/>
      <c r="M103" s="162"/>
      <c r="N103" s="163"/>
      <c r="O103" s="160"/>
      <c r="P103" s="160"/>
      <c r="Q103" s="162"/>
      <c r="R103" s="162"/>
      <c r="S103" s="164" t="s">
        <v>315</v>
      </c>
      <c r="T103" s="164" t="s">
        <v>353</v>
      </c>
    </row>
    <row r="104" spans="1:20" ht="12" customHeight="1" x14ac:dyDescent="0.2">
      <c r="A104" s="165"/>
      <c r="B104" s="166"/>
      <c r="C104" s="187">
        <v>0.22</v>
      </c>
      <c r="D104" s="187">
        <v>0.30099999999999999</v>
      </c>
      <c r="E104" s="188">
        <v>8.1000000000000003E-2</v>
      </c>
      <c r="F104" s="55">
        <f>SUM(E102:E104)</f>
        <v>0.30100000000000005</v>
      </c>
      <c r="G104" s="190">
        <v>324</v>
      </c>
      <c r="H104" s="191" t="s">
        <v>18</v>
      </c>
      <c r="I104" s="192"/>
      <c r="J104" s="187"/>
      <c r="K104" s="192"/>
      <c r="L104" s="193"/>
      <c r="M104" s="194"/>
      <c r="N104" s="195"/>
      <c r="O104" s="192"/>
      <c r="P104" s="192"/>
      <c r="Q104" s="194"/>
      <c r="R104" s="194"/>
      <c r="S104" s="196" t="s">
        <v>316</v>
      </c>
      <c r="T104" s="196" t="s">
        <v>353</v>
      </c>
    </row>
    <row r="105" spans="1:20" ht="12" customHeight="1" x14ac:dyDescent="0.2">
      <c r="A105" s="13" t="s">
        <v>178</v>
      </c>
      <c r="B105" s="17" t="s">
        <v>179</v>
      </c>
      <c r="C105" s="66">
        <v>0</v>
      </c>
      <c r="D105" s="66">
        <v>0.59799999999999998</v>
      </c>
      <c r="E105" s="70">
        <v>0.59799999999999998</v>
      </c>
      <c r="F105" s="71">
        <f>E105</f>
        <v>0.59799999999999998</v>
      </c>
      <c r="G105" s="72">
        <v>2930</v>
      </c>
      <c r="H105" s="73" t="s">
        <v>18</v>
      </c>
      <c r="I105" s="67"/>
      <c r="J105" s="66"/>
      <c r="K105" s="67"/>
      <c r="L105" s="75"/>
      <c r="M105" s="68"/>
      <c r="N105" s="74"/>
      <c r="O105" s="67"/>
      <c r="P105" s="67"/>
      <c r="Q105" s="68"/>
      <c r="R105" s="68"/>
      <c r="S105" s="69" t="s">
        <v>318</v>
      </c>
      <c r="T105" s="69" t="s">
        <v>353</v>
      </c>
    </row>
    <row r="106" spans="1:20" ht="12" customHeight="1" x14ac:dyDescent="0.2">
      <c r="A106" s="165" t="s">
        <v>180</v>
      </c>
      <c r="B106" s="166" t="s">
        <v>181</v>
      </c>
      <c r="C106" s="168">
        <v>0</v>
      </c>
      <c r="D106" s="168">
        <v>0.11899999999999999</v>
      </c>
      <c r="E106" s="169">
        <v>0.11899999999999999</v>
      </c>
      <c r="F106" s="170"/>
      <c r="G106" s="171">
        <v>774</v>
      </c>
      <c r="H106" s="172" t="s">
        <v>18</v>
      </c>
      <c r="I106" s="173"/>
      <c r="J106" s="168"/>
      <c r="K106" s="173"/>
      <c r="L106" s="174"/>
      <c r="M106" s="175"/>
      <c r="N106" s="176"/>
      <c r="O106" s="173"/>
      <c r="P106" s="173"/>
      <c r="Q106" s="175">
        <v>494</v>
      </c>
      <c r="R106" s="175">
        <v>236</v>
      </c>
      <c r="S106" s="177" t="s">
        <v>317</v>
      </c>
      <c r="T106" s="177" t="s">
        <v>353</v>
      </c>
    </row>
    <row r="107" spans="1:20" ht="12" customHeight="1" x14ac:dyDescent="0.2">
      <c r="A107" s="165"/>
      <c r="B107" s="166"/>
      <c r="C107" s="155">
        <v>0.11899999999999999</v>
      </c>
      <c r="D107" s="155">
        <v>0.52700000000000002</v>
      </c>
      <c r="E107" s="156">
        <v>0.40799999999999997</v>
      </c>
      <c r="F107" s="157"/>
      <c r="G107" s="158">
        <v>2652</v>
      </c>
      <c r="H107" s="159" t="s">
        <v>18</v>
      </c>
      <c r="I107" s="160"/>
      <c r="J107" s="155"/>
      <c r="K107" s="160"/>
      <c r="L107" s="161"/>
      <c r="M107" s="162"/>
      <c r="N107" s="163"/>
      <c r="O107" s="160"/>
      <c r="P107" s="160"/>
      <c r="Q107" s="162">
        <v>944</v>
      </c>
      <c r="R107" s="162">
        <v>400</v>
      </c>
      <c r="S107" s="164" t="s">
        <v>319</v>
      </c>
      <c r="T107" s="164" t="s">
        <v>353</v>
      </c>
    </row>
    <row r="108" spans="1:20" ht="12" customHeight="1" x14ac:dyDescent="0.2">
      <c r="A108" s="165"/>
      <c r="B108" s="167" t="s">
        <v>182</v>
      </c>
      <c r="C108" s="187">
        <v>0</v>
      </c>
      <c r="D108" s="187">
        <v>0.11</v>
      </c>
      <c r="E108" s="188">
        <v>0.11</v>
      </c>
      <c r="F108" s="55">
        <f>SUM(E106:E108)</f>
        <v>0.6369999999999999</v>
      </c>
      <c r="G108" s="190">
        <v>440</v>
      </c>
      <c r="H108" s="191" t="s">
        <v>18</v>
      </c>
      <c r="I108" s="192"/>
      <c r="J108" s="187"/>
      <c r="K108" s="192"/>
      <c r="L108" s="193"/>
      <c r="M108" s="194"/>
      <c r="N108" s="195"/>
      <c r="O108" s="192"/>
      <c r="P108" s="192"/>
      <c r="Q108" s="194"/>
      <c r="R108" s="194"/>
      <c r="S108" s="196" t="s">
        <v>321</v>
      </c>
      <c r="T108" s="196" t="s">
        <v>353</v>
      </c>
    </row>
    <row r="109" spans="1:20" ht="12" customHeight="1" x14ac:dyDescent="0.2">
      <c r="A109" s="18" t="s">
        <v>183</v>
      </c>
      <c r="B109" s="20" t="s">
        <v>184</v>
      </c>
      <c r="C109" s="37">
        <v>0</v>
      </c>
      <c r="D109" s="37">
        <v>8.0000000000000002E-3</v>
      </c>
      <c r="E109" s="52">
        <v>8.0000000000000002E-3</v>
      </c>
      <c r="F109" s="53"/>
      <c r="G109" s="90">
        <v>46</v>
      </c>
      <c r="H109" s="91" t="s">
        <v>16</v>
      </c>
      <c r="I109" s="38"/>
      <c r="J109" s="37"/>
      <c r="K109" s="38"/>
      <c r="L109" s="92"/>
      <c r="M109" s="60"/>
      <c r="N109" s="93"/>
      <c r="O109" s="38"/>
      <c r="P109" s="38"/>
      <c r="Q109" s="60"/>
      <c r="R109" s="60"/>
      <c r="S109" s="64" t="s">
        <v>320</v>
      </c>
      <c r="T109" s="64" t="s">
        <v>353</v>
      </c>
    </row>
    <row r="110" spans="1:20" ht="12" customHeight="1" x14ac:dyDescent="0.2">
      <c r="A110" s="165"/>
      <c r="B110" s="166"/>
      <c r="C110" s="155">
        <v>8.0000000000000002E-3</v>
      </c>
      <c r="D110" s="155">
        <v>0.224</v>
      </c>
      <c r="E110" s="156">
        <v>0.216</v>
      </c>
      <c r="F110" s="157"/>
      <c r="G110" s="158">
        <v>1296</v>
      </c>
      <c r="H110" s="159" t="s">
        <v>18</v>
      </c>
      <c r="I110" s="160"/>
      <c r="J110" s="155"/>
      <c r="K110" s="160"/>
      <c r="L110" s="161"/>
      <c r="M110" s="162"/>
      <c r="N110" s="163"/>
      <c r="O110" s="160"/>
      <c r="P110" s="160"/>
      <c r="Q110" s="162">
        <v>334</v>
      </c>
      <c r="R110" s="162">
        <v>170</v>
      </c>
      <c r="S110" s="164" t="s">
        <v>320</v>
      </c>
      <c r="T110" s="164" t="s">
        <v>353</v>
      </c>
    </row>
    <row r="111" spans="1:20" ht="12" customHeight="1" x14ac:dyDescent="0.2">
      <c r="A111" s="165"/>
      <c r="B111" s="166"/>
      <c r="C111" s="155">
        <v>0.224</v>
      </c>
      <c r="D111" s="155">
        <v>0.42</v>
      </c>
      <c r="E111" s="156">
        <v>0.19600000000000001</v>
      </c>
      <c r="F111" s="157"/>
      <c r="G111" s="158">
        <v>1274</v>
      </c>
      <c r="H111" s="159" t="s">
        <v>18</v>
      </c>
      <c r="I111" s="160"/>
      <c r="J111" s="155"/>
      <c r="K111" s="160"/>
      <c r="L111" s="161"/>
      <c r="M111" s="162"/>
      <c r="N111" s="163"/>
      <c r="O111" s="160"/>
      <c r="P111" s="160"/>
      <c r="Q111" s="162">
        <v>721</v>
      </c>
      <c r="R111" s="162">
        <v>190</v>
      </c>
      <c r="S111" s="164" t="s">
        <v>322</v>
      </c>
      <c r="T111" s="164" t="s">
        <v>353</v>
      </c>
    </row>
    <row r="112" spans="1:20" ht="12" customHeight="1" x14ac:dyDescent="0.2">
      <c r="A112" s="21"/>
      <c r="B112" s="15"/>
      <c r="C112" s="39" t="s">
        <v>185</v>
      </c>
      <c r="D112" s="39">
        <v>0.60199999999999998</v>
      </c>
      <c r="E112" s="54">
        <v>0.182</v>
      </c>
      <c r="F112" s="55">
        <f>SUM(E109:E112)</f>
        <v>0.60200000000000009</v>
      </c>
      <c r="G112" s="94">
        <v>1183</v>
      </c>
      <c r="H112" s="95" t="s">
        <v>18</v>
      </c>
      <c r="I112" s="40"/>
      <c r="J112" s="39"/>
      <c r="K112" s="40"/>
      <c r="L112" s="96"/>
      <c r="M112" s="61"/>
      <c r="N112" s="97"/>
      <c r="O112" s="40"/>
      <c r="P112" s="40"/>
      <c r="Q112" s="61">
        <v>531</v>
      </c>
      <c r="R112" s="61">
        <v>180</v>
      </c>
      <c r="S112" s="65" t="s">
        <v>323</v>
      </c>
      <c r="T112" s="65" t="s">
        <v>353</v>
      </c>
    </row>
    <row r="113" spans="1:20" ht="12" customHeight="1" x14ac:dyDescent="0.2">
      <c r="A113" s="18" t="s">
        <v>186</v>
      </c>
      <c r="B113" s="20" t="s">
        <v>187</v>
      </c>
      <c r="C113" s="37" t="s">
        <v>188</v>
      </c>
      <c r="D113" s="37">
        <v>0.16700000000000001</v>
      </c>
      <c r="E113" s="52">
        <v>0.16700000000000001</v>
      </c>
      <c r="F113" s="53"/>
      <c r="G113" s="90">
        <v>618</v>
      </c>
      <c r="H113" s="91" t="s">
        <v>18</v>
      </c>
      <c r="I113" s="38"/>
      <c r="J113" s="37"/>
      <c r="K113" s="38"/>
      <c r="L113" s="92"/>
      <c r="M113" s="60"/>
      <c r="N113" s="93"/>
      <c r="O113" s="38"/>
      <c r="P113" s="38"/>
      <c r="Q113" s="60"/>
      <c r="R113" s="60"/>
      <c r="S113" s="64" t="s">
        <v>339</v>
      </c>
      <c r="T113" s="64" t="s">
        <v>353</v>
      </c>
    </row>
    <row r="114" spans="1:20" ht="12" customHeight="1" x14ac:dyDescent="0.2">
      <c r="A114" s="21"/>
      <c r="B114" s="15"/>
      <c r="C114" s="39" t="s">
        <v>189</v>
      </c>
      <c r="D114" s="39">
        <v>0.39600000000000002</v>
      </c>
      <c r="E114" s="54">
        <v>0.22900000000000001</v>
      </c>
      <c r="F114" s="55">
        <f>SUM(E113:E114)</f>
        <v>0.39600000000000002</v>
      </c>
      <c r="G114" s="94">
        <v>710</v>
      </c>
      <c r="H114" s="95" t="s">
        <v>18</v>
      </c>
      <c r="I114" s="40"/>
      <c r="J114" s="39"/>
      <c r="K114" s="40"/>
      <c r="L114" s="96"/>
      <c r="M114" s="61"/>
      <c r="N114" s="97"/>
      <c r="O114" s="40"/>
      <c r="P114" s="40"/>
      <c r="Q114" s="61"/>
      <c r="R114" s="61"/>
      <c r="S114" s="65" t="s">
        <v>324</v>
      </c>
      <c r="T114" s="65" t="s">
        <v>353</v>
      </c>
    </row>
    <row r="115" spans="1:20" ht="12" customHeight="1" x14ac:dyDescent="0.2">
      <c r="A115" s="13" t="s">
        <v>190</v>
      </c>
      <c r="B115" s="17" t="s">
        <v>191</v>
      </c>
      <c r="C115" s="66" t="s">
        <v>188</v>
      </c>
      <c r="D115" s="66">
        <v>0.187</v>
      </c>
      <c r="E115" s="70">
        <v>0.187</v>
      </c>
      <c r="F115" s="71">
        <f>E115</f>
        <v>0.187</v>
      </c>
      <c r="G115" s="72">
        <v>935</v>
      </c>
      <c r="H115" s="73" t="s">
        <v>18</v>
      </c>
      <c r="I115" s="67"/>
      <c r="J115" s="66"/>
      <c r="K115" s="67"/>
      <c r="L115" s="75"/>
      <c r="M115" s="68"/>
      <c r="N115" s="74"/>
      <c r="O115" s="67"/>
      <c r="P115" s="67"/>
      <c r="Q115" s="68"/>
      <c r="R115" s="68"/>
      <c r="S115" s="69" t="s">
        <v>325</v>
      </c>
      <c r="T115" s="69" t="s">
        <v>353</v>
      </c>
    </row>
    <row r="116" spans="1:20" ht="12" customHeight="1" x14ac:dyDescent="0.2">
      <c r="A116" s="165" t="s">
        <v>192</v>
      </c>
      <c r="B116" s="166" t="s">
        <v>193</v>
      </c>
      <c r="C116" s="178" t="s">
        <v>188</v>
      </c>
      <c r="D116" s="178">
        <v>0.217</v>
      </c>
      <c r="E116" s="179">
        <v>0.217</v>
      </c>
      <c r="F116" s="71">
        <f>E116</f>
        <v>0.217</v>
      </c>
      <c r="G116" s="180">
        <v>977</v>
      </c>
      <c r="H116" s="181" t="s">
        <v>18</v>
      </c>
      <c r="I116" s="182"/>
      <c r="J116" s="178"/>
      <c r="K116" s="182"/>
      <c r="L116" s="183"/>
      <c r="M116" s="184"/>
      <c r="N116" s="185"/>
      <c r="O116" s="182"/>
      <c r="P116" s="182"/>
      <c r="Q116" s="184">
        <v>60</v>
      </c>
      <c r="R116" s="184">
        <v>24</v>
      </c>
      <c r="S116" s="186" t="s">
        <v>326</v>
      </c>
      <c r="T116" s="186" t="s">
        <v>353</v>
      </c>
    </row>
    <row r="117" spans="1:20" ht="12" customHeight="1" x14ac:dyDescent="0.2">
      <c r="A117" s="18" t="s">
        <v>194</v>
      </c>
      <c r="B117" s="20" t="s">
        <v>195</v>
      </c>
      <c r="C117" s="37" t="s">
        <v>188</v>
      </c>
      <c r="D117" s="37">
        <v>0.215</v>
      </c>
      <c r="E117" s="52">
        <v>0.215</v>
      </c>
      <c r="F117" s="53"/>
      <c r="G117" s="90">
        <v>1095</v>
      </c>
      <c r="H117" s="91" t="s">
        <v>18</v>
      </c>
      <c r="I117" s="38"/>
      <c r="J117" s="37"/>
      <c r="K117" s="38"/>
      <c r="L117" s="92"/>
      <c r="M117" s="60"/>
      <c r="N117" s="93"/>
      <c r="O117" s="38"/>
      <c r="P117" s="38"/>
      <c r="Q117" s="60">
        <v>118</v>
      </c>
      <c r="R117" s="60">
        <v>44</v>
      </c>
      <c r="S117" s="64" t="s">
        <v>327</v>
      </c>
      <c r="T117" s="64" t="s">
        <v>353</v>
      </c>
    </row>
    <row r="118" spans="1:20" ht="12" customHeight="1" x14ac:dyDescent="0.2">
      <c r="A118" s="21"/>
      <c r="B118" s="15"/>
      <c r="C118" s="39" t="s">
        <v>196</v>
      </c>
      <c r="D118" s="39">
        <v>0.315</v>
      </c>
      <c r="E118" s="54">
        <v>0.1</v>
      </c>
      <c r="F118" s="55">
        <f>SUM(E117:E118)</f>
        <v>0.315</v>
      </c>
      <c r="G118" s="94">
        <v>200</v>
      </c>
      <c r="H118" s="95" t="s">
        <v>18</v>
      </c>
      <c r="I118" s="40"/>
      <c r="J118" s="39"/>
      <c r="K118" s="40"/>
      <c r="L118" s="96"/>
      <c r="M118" s="61"/>
      <c r="N118" s="97"/>
      <c r="O118" s="40"/>
      <c r="P118" s="40"/>
      <c r="Q118" s="61"/>
      <c r="R118" s="61"/>
      <c r="S118" s="65" t="s">
        <v>328</v>
      </c>
      <c r="T118" s="65" t="s">
        <v>353</v>
      </c>
    </row>
    <row r="119" spans="1:20" ht="12" customHeight="1" x14ac:dyDescent="0.2">
      <c r="A119" s="165" t="s">
        <v>197</v>
      </c>
      <c r="B119" s="166" t="s">
        <v>198</v>
      </c>
      <c r="C119" s="178" t="s">
        <v>188</v>
      </c>
      <c r="D119" s="178">
        <v>0.307</v>
      </c>
      <c r="E119" s="179">
        <v>0.307</v>
      </c>
      <c r="F119" s="71">
        <f>E119</f>
        <v>0.307</v>
      </c>
      <c r="G119" s="180">
        <v>1535</v>
      </c>
      <c r="H119" s="181" t="s">
        <v>18</v>
      </c>
      <c r="I119" s="182"/>
      <c r="J119" s="178"/>
      <c r="K119" s="182"/>
      <c r="L119" s="183"/>
      <c r="M119" s="184"/>
      <c r="N119" s="185"/>
      <c r="O119" s="182"/>
      <c r="P119" s="182"/>
      <c r="Q119" s="184"/>
      <c r="R119" s="184"/>
      <c r="S119" s="186" t="s">
        <v>329</v>
      </c>
      <c r="T119" s="186" t="s">
        <v>353</v>
      </c>
    </row>
    <row r="120" spans="1:20" ht="12" customHeight="1" x14ac:dyDescent="0.2">
      <c r="A120" s="18" t="s">
        <v>199</v>
      </c>
      <c r="B120" s="20" t="s">
        <v>200</v>
      </c>
      <c r="C120" s="37" t="s">
        <v>188</v>
      </c>
      <c r="D120" s="37">
        <v>0.188</v>
      </c>
      <c r="E120" s="52">
        <v>0.188</v>
      </c>
      <c r="F120" s="53"/>
      <c r="G120" s="90">
        <v>1316</v>
      </c>
      <c r="H120" s="91" t="s">
        <v>18</v>
      </c>
      <c r="I120" s="38"/>
      <c r="J120" s="37"/>
      <c r="K120" s="38"/>
      <c r="L120" s="92"/>
      <c r="M120" s="60"/>
      <c r="N120" s="93"/>
      <c r="O120" s="38"/>
      <c r="P120" s="38"/>
      <c r="Q120" s="60">
        <v>2080</v>
      </c>
      <c r="R120" s="60">
        <v>320</v>
      </c>
      <c r="S120" s="64" t="s">
        <v>330</v>
      </c>
      <c r="T120" s="64" t="s">
        <v>353</v>
      </c>
    </row>
    <row r="121" spans="1:20" ht="12" customHeight="1" x14ac:dyDescent="0.2">
      <c r="A121" s="165"/>
      <c r="B121" s="166"/>
      <c r="C121" s="155" t="s">
        <v>201</v>
      </c>
      <c r="D121" s="155">
        <v>0.58699999999999997</v>
      </c>
      <c r="E121" s="156">
        <v>0.39900000000000002</v>
      </c>
      <c r="F121" s="157"/>
      <c r="G121" s="158">
        <v>2793</v>
      </c>
      <c r="H121" s="159" t="s">
        <v>18</v>
      </c>
      <c r="I121" s="160"/>
      <c r="J121" s="155"/>
      <c r="K121" s="160"/>
      <c r="L121" s="161"/>
      <c r="M121" s="162"/>
      <c r="N121" s="163"/>
      <c r="O121" s="160"/>
      <c r="P121" s="160"/>
      <c r="Q121" s="162">
        <f>3*R121</f>
        <v>1200</v>
      </c>
      <c r="R121" s="162">
        <v>400</v>
      </c>
      <c r="S121" s="164" t="s">
        <v>331</v>
      </c>
      <c r="T121" s="164" t="s">
        <v>353</v>
      </c>
    </row>
    <row r="122" spans="1:20" ht="12" customHeight="1" x14ac:dyDescent="0.2">
      <c r="A122" s="21"/>
      <c r="B122" s="15"/>
      <c r="C122" s="39" t="s">
        <v>202</v>
      </c>
      <c r="D122" s="39">
        <v>1.022</v>
      </c>
      <c r="E122" s="54">
        <v>0.435</v>
      </c>
      <c r="F122" s="55">
        <f>SUM(E120:E122)</f>
        <v>1.022</v>
      </c>
      <c r="G122" s="94">
        <v>3045</v>
      </c>
      <c r="H122" s="95" t="s">
        <v>18</v>
      </c>
      <c r="I122" s="40"/>
      <c r="J122" s="39"/>
      <c r="K122" s="40"/>
      <c r="L122" s="96"/>
      <c r="M122" s="61"/>
      <c r="N122" s="97"/>
      <c r="O122" s="40"/>
      <c r="P122" s="40"/>
      <c r="Q122" s="61">
        <f>3*R122</f>
        <v>540</v>
      </c>
      <c r="R122" s="61">
        <v>180</v>
      </c>
      <c r="S122" s="65" t="s">
        <v>332</v>
      </c>
      <c r="T122" s="65" t="s">
        <v>353</v>
      </c>
    </row>
    <row r="123" spans="1:20" ht="12" customHeight="1" x14ac:dyDescent="0.2">
      <c r="A123" s="165" t="s">
        <v>203</v>
      </c>
      <c r="B123" s="166" t="s">
        <v>204</v>
      </c>
      <c r="C123" s="178" t="s">
        <v>188</v>
      </c>
      <c r="D123" s="178">
        <v>0.317</v>
      </c>
      <c r="E123" s="179">
        <v>0.317</v>
      </c>
      <c r="F123" s="71">
        <f>E123</f>
        <v>0.317</v>
      </c>
      <c r="G123" s="180">
        <v>1014</v>
      </c>
      <c r="H123" s="181" t="s">
        <v>18</v>
      </c>
      <c r="I123" s="182"/>
      <c r="J123" s="178"/>
      <c r="K123" s="182"/>
      <c r="L123" s="183"/>
      <c r="M123" s="184"/>
      <c r="N123" s="185"/>
      <c r="O123" s="182"/>
      <c r="P123" s="182"/>
      <c r="Q123" s="184"/>
      <c r="R123" s="184"/>
      <c r="S123" s="186" t="s">
        <v>333</v>
      </c>
      <c r="T123" s="186" t="s">
        <v>353</v>
      </c>
    </row>
    <row r="124" spans="1:20" ht="12" customHeight="1" x14ac:dyDescent="0.2">
      <c r="A124" s="18" t="s">
        <v>205</v>
      </c>
      <c r="B124" s="20" t="s">
        <v>206</v>
      </c>
      <c r="C124" s="37" t="s">
        <v>188</v>
      </c>
      <c r="D124" s="37">
        <v>0.84899999999999998</v>
      </c>
      <c r="E124" s="52">
        <v>0.84899999999999998</v>
      </c>
      <c r="F124" s="53"/>
      <c r="G124" s="90">
        <v>5094</v>
      </c>
      <c r="H124" s="91" t="s">
        <v>18</v>
      </c>
      <c r="I124" s="38"/>
      <c r="J124" s="37"/>
      <c r="K124" s="38"/>
      <c r="L124" s="92"/>
      <c r="M124" s="60"/>
      <c r="N124" s="93"/>
      <c r="O124" s="38"/>
      <c r="P124" s="38"/>
      <c r="Q124" s="60"/>
      <c r="R124" s="60"/>
      <c r="S124" s="64" t="s">
        <v>334</v>
      </c>
      <c r="T124" s="64" t="s">
        <v>353</v>
      </c>
    </row>
    <row r="125" spans="1:20" ht="12" customHeight="1" x14ac:dyDescent="0.2">
      <c r="A125" s="21"/>
      <c r="B125" s="15"/>
      <c r="C125" s="39" t="s">
        <v>207</v>
      </c>
      <c r="D125" s="39">
        <v>1.62</v>
      </c>
      <c r="E125" s="54">
        <v>0.77100000000000002</v>
      </c>
      <c r="F125" s="55">
        <f>SUM(E124:E125)</f>
        <v>1.62</v>
      </c>
      <c r="G125" s="94">
        <v>4626</v>
      </c>
      <c r="H125" s="95" t="s">
        <v>18</v>
      </c>
      <c r="I125" s="40"/>
      <c r="J125" s="39"/>
      <c r="K125" s="40"/>
      <c r="L125" s="96"/>
      <c r="M125" s="61"/>
      <c r="N125" s="97"/>
      <c r="O125" s="40"/>
      <c r="P125" s="40"/>
      <c r="Q125" s="61"/>
      <c r="R125" s="61"/>
      <c r="S125" s="65" t="s">
        <v>335</v>
      </c>
      <c r="T125" s="65" t="s">
        <v>353</v>
      </c>
    </row>
    <row r="126" spans="1:20" ht="12" customHeight="1" x14ac:dyDescent="0.2">
      <c r="A126" s="165" t="s">
        <v>208</v>
      </c>
      <c r="B126" s="166" t="s">
        <v>209</v>
      </c>
      <c r="C126" s="168" t="s">
        <v>188</v>
      </c>
      <c r="D126" s="168">
        <v>0.11600000000000001</v>
      </c>
      <c r="E126" s="169">
        <v>0.11600000000000001</v>
      </c>
      <c r="F126" s="170"/>
      <c r="G126" s="171">
        <v>348</v>
      </c>
      <c r="H126" s="172" t="s">
        <v>18</v>
      </c>
      <c r="I126" s="173"/>
      <c r="J126" s="168"/>
      <c r="K126" s="173"/>
      <c r="L126" s="174"/>
      <c r="M126" s="175"/>
      <c r="N126" s="176"/>
      <c r="O126" s="173"/>
      <c r="P126" s="173"/>
      <c r="Q126" s="175"/>
      <c r="R126" s="175"/>
      <c r="S126" s="177" t="s">
        <v>336</v>
      </c>
      <c r="T126" s="177" t="s">
        <v>353</v>
      </c>
    </row>
    <row r="127" spans="1:20" ht="12" customHeight="1" x14ac:dyDescent="0.2">
      <c r="A127" s="165"/>
      <c r="B127" s="167" t="s">
        <v>71</v>
      </c>
      <c r="C127" s="187" t="s">
        <v>188</v>
      </c>
      <c r="D127" s="187">
        <v>9.0999999999999998E-2</v>
      </c>
      <c r="E127" s="188">
        <v>9.0999999999999998E-2</v>
      </c>
      <c r="F127" s="55">
        <f>SUM(E126:E127)</f>
        <v>0.20700000000000002</v>
      </c>
      <c r="G127" s="190">
        <v>255</v>
      </c>
      <c r="H127" s="191" t="s">
        <v>18</v>
      </c>
      <c r="I127" s="192"/>
      <c r="J127" s="187"/>
      <c r="K127" s="192"/>
      <c r="L127" s="193"/>
      <c r="M127" s="194"/>
      <c r="N127" s="195"/>
      <c r="O127" s="192"/>
      <c r="P127" s="192"/>
      <c r="Q127" s="194"/>
      <c r="R127" s="194"/>
      <c r="S127" s="196" t="s">
        <v>336</v>
      </c>
      <c r="T127" s="196" t="s">
        <v>353</v>
      </c>
    </row>
    <row r="128" spans="1:20" ht="12" customHeight="1" x14ac:dyDescent="0.2">
      <c r="A128" s="13" t="s">
        <v>210</v>
      </c>
      <c r="B128" s="17" t="s">
        <v>211</v>
      </c>
      <c r="C128" s="66" t="s">
        <v>188</v>
      </c>
      <c r="D128" s="66">
        <v>0.216</v>
      </c>
      <c r="E128" s="70">
        <v>0.216</v>
      </c>
      <c r="F128" s="71">
        <f>E128</f>
        <v>0.216</v>
      </c>
      <c r="G128" s="72">
        <v>1188</v>
      </c>
      <c r="H128" s="73" t="s">
        <v>18</v>
      </c>
      <c r="I128" s="67"/>
      <c r="J128" s="66"/>
      <c r="K128" s="67"/>
      <c r="L128" s="75"/>
      <c r="M128" s="68"/>
      <c r="N128" s="74"/>
      <c r="O128" s="67"/>
      <c r="P128" s="67"/>
      <c r="Q128" s="68"/>
      <c r="R128" s="68"/>
      <c r="S128" s="69" t="s">
        <v>337</v>
      </c>
      <c r="T128" s="69" t="s">
        <v>353</v>
      </c>
    </row>
    <row r="129" spans="1:20" ht="12" customHeight="1" x14ac:dyDescent="0.2">
      <c r="A129" s="165" t="s">
        <v>212</v>
      </c>
      <c r="B129" s="166" t="s">
        <v>213</v>
      </c>
      <c r="C129" s="178" t="s">
        <v>188</v>
      </c>
      <c r="D129" s="178">
        <v>0.10199999999999999</v>
      </c>
      <c r="E129" s="179">
        <v>0.10199999999999999</v>
      </c>
      <c r="F129" s="71">
        <f>E129</f>
        <v>0.10199999999999999</v>
      </c>
      <c r="G129" s="180">
        <v>306</v>
      </c>
      <c r="H129" s="181" t="s">
        <v>18</v>
      </c>
      <c r="I129" s="182"/>
      <c r="J129" s="178"/>
      <c r="K129" s="182"/>
      <c r="L129" s="183"/>
      <c r="M129" s="184"/>
      <c r="N129" s="185"/>
      <c r="O129" s="182"/>
      <c r="P129" s="182"/>
      <c r="Q129" s="184"/>
      <c r="R129" s="184"/>
      <c r="S129" s="186" t="s">
        <v>338</v>
      </c>
      <c r="T129" s="186" t="s">
        <v>353</v>
      </c>
    </row>
    <row r="130" spans="1:20" ht="12" customHeight="1" x14ac:dyDescent="0.2">
      <c r="A130" s="18" t="s">
        <v>214</v>
      </c>
      <c r="B130" s="20" t="s">
        <v>215</v>
      </c>
      <c r="C130" s="37" t="s">
        <v>188</v>
      </c>
      <c r="D130" s="37">
        <v>0.16500000000000001</v>
      </c>
      <c r="E130" s="52">
        <v>0.16500000000000001</v>
      </c>
      <c r="F130" s="53"/>
      <c r="G130" s="90">
        <v>809</v>
      </c>
      <c r="H130" s="91" t="s">
        <v>18</v>
      </c>
      <c r="I130" s="38"/>
      <c r="J130" s="37"/>
      <c r="K130" s="38"/>
      <c r="L130" s="92"/>
      <c r="M130" s="60"/>
      <c r="N130" s="93"/>
      <c r="O130" s="38"/>
      <c r="P130" s="38"/>
      <c r="Q130" s="60"/>
      <c r="R130" s="60"/>
      <c r="S130" s="64" t="s">
        <v>340</v>
      </c>
      <c r="T130" s="64" t="s">
        <v>353</v>
      </c>
    </row>
    <row r="131" spans="1:20" ht="12" customHeight="1" x14ac:dyDescent="0.2">
      <c r="A131" s="21"/>
      <c r="B131" s="15"/>
      <c r="C131" s="39" t="s">
        <v>216</v>
      </c>
      <c r="D131" s="39">
        <v>0.246</v>
      </c>
      <c r="E131" s="54">
        <v>8.1000000000000003E-2</v>
      </c>
      <c r="F131" s="55">
        <f>SUM(E130:E131)</f>
        <v>0.246</v>
      </c>
      <c r="G131" s="94">
        <v>405</v>
      </c>
      <c r="H131" s="95" t="s">
        <v>18</v>
      </c>
      <c r="I131" s="40"/>
      <c r="J131" s="39"/>
      <c r="K131" s="40"/>
      <c r="L131" s="96"/>
      <c r="M131" s="61"/>
      <c r="N131" s="97"/>
      <c r="O131" s="40"/>
      <c r="P131" s="40"/>
      <c r="Q131" s="61"/>
      <c r="R131" s="61"/>
      <c r="S131" s="65" t="s">
        <v>341</v>
      </c>
      <c r="T131" s="65" t="s">
        <v>353</v>
      </c>
    </row>
    <row r="132" spans="1:20" ht="12" customHeight="1" x14ac:dyDescent="0.2">
      <c r="A132" s="165" t="s">
        <v>217</v>
      </c>
      <c r="B132" s="166" t="s">
        <v>218</v>
      </c>
      <c r="C132" s="168" t="s">
        <v>188</v>
      </c>
      <c r="D132" s="168">
        <v>0.21</v>
      </c>
      <c r="E132" s="169">
        <v>0.21</v>
      </c>
      <c r="F132" s="170"/>
      <c r="G132" s="171">
        <v>1155</v>
      </c>
      <c r="H132" s="172" t="s">
        <v>18</v>
      </c>
      <c r="I132" s="173"/>
      <c r="J132" s="168"/>
      <c r="K132" s="173"/>
      <c r="L132" s="174"/>
      <c r="M132" s="175"/>
      <c r="N132" s="176"/>
      <c r="O132" s="173"/>
      <c r="P132" s="173"/>
      <c r="Q132" s="175">
        <v>38</v>
      </c>
      <c r="R132" s="175">
        <v>25</v>
      </c>
      <c r="S132" s="177" t="s">
        <v>342</v>
      </c>
      <c r="T132" s="177" t="s">
        <v>353</v>
      </c>
    </row>
    <row r="133" spans="1:20" ht="12" customHeight="1" x14ac:dyDescent="0.2">
      <c r="A133" s="165"/>
      <c r="B133" s="166"/>
      <c r="C133" s="187" t="s">
        <v>219</v>
      </c>
      <c r="D133" s="187">
        <v>0.34300000000000003</v>
      </c>
      <c r="E133" s="188">
        <v>0.13300000000000001</v>
      </c>
      <c r="F133" s="55">
        <f>SUM(E132:E133)</f>
        <v>0.34299999999999997</v>
      </c>
      <c r="G133" s="190">
        <v>732</v>
      </c>
      <c r="H133" s="191" t="s">
        <v>18</v>
      </c>
      <c r="I133" s="192"/>
      <c r="J133" s="187"/>
      <c r="K133" s="192"/>
      <c r="L133" s="193"/>
      <c r="M133" s="194"/>
      <c r="N133" s="195"/>
      <c r="O133" s="192"/>
      <c r="P133" s="192"/>
      <c r="Q133" s="194"/>
      <c r="R133" s="194"/>
      <c r="S133" s="196" t="s">
        <v>343</v>
      </c>
      <c r="T133" s="196" t="s">
        <v>353</v>
      </c>
    </row>
    <row r="134" spans="1:20" ht="12" customHeight="1" x14ac:dyDescent="0.2">
      <c r="A134" s="13" t="s">
        <v>220</v>
      </c>
      <c r="B134" s="17" t="s">
        <v>221</v>
      </c>
      <c r="C134" s="66" t="s">
        <v>188</v>
      </c>
      <c r="D134" s="66">
        <v>0.13700000000000001</v>
      </c>
      <c r="E134" s="70">
        <v>0.13700000000000001</v>
      </c>
      <c r="F134" s="71">
        <f>E134</f>
        <v>0.13700000000000001</v>
      </c>
      <c r="G134" s="72">
        <v>548</v>
      </c>
      <c r="H134" s="73" t="s">
        <v>18</v>
      </c>
      <c r="I134" s="67"/>
      <c r="J134" s="66"/>
      <c r="K134" s="67"/>
      <c r="L134" s="75"/>
      <c r="M134" s="68"/>
      <c r="N134" s="74"/>
      <c r="O134" s="67"/>
      <c r="P134" s="67"/>
      <c r="Q134" s="68"/>
      <c r="R134" s="68"/>
      <c r="S134" s="69" t="s">
        <v>344</v>
      </c>
      <c r="T134" s="69" t="s">
        <v>353</v>
      </c>
    </row>
    <row r="135" spans="1:20" ht="12" customHeight="1" x14ac:dyDescent="0.2">
      <c r="A135" s="165" t="s">
        <v>222</v>
      </c>
      <c r="B135" s="166" t="s">
        <v>223</v>
      </c>
      <c r="C135" s="178" t="s">
        <v>188</v>
      </c>
      <c r="D135" s="178">
        <v>0.67500000000000004</v>
      </c>
      <c r="E135" s="179">
        <v>0.67500000000000004</v>
      </c>
      <c r="F135" s="71">
        <f>E135</f>
        <v>0.67500000000000004</v>
      </c>
      <c r="G135" s="180">
        <v>2484</v>
      </c>
      <c r="H135" s="181" t="s">
        <v>18</v>
      </c>
      <c r="I135" s="182"/>
      <c r="J135" s="178"/>
      <c r="K135" s="182"/>
      <c r="L135" s="183"/>
      <c r="M135" s="184"/>
      <c r="N135" s="185"/>
      <c r="O135" s="182"/>
      <c r="P135" s="182"/>
      <c r="Q135" s="184"/>
      <c r="R135" s="184"/>
      <c r="S135" s="186" t="s">
        <v>345</v>
      </c>
      <c r="T135" s="186" t="s">
        <v>353</v>
      </c>
    </row>
    <row r="136" spans="1:20" ht="12" customHeight="1" x14ac:dyDescent="0.2">
      <c r="A136" s="18" t="s">
        <v>224</v>
      </c>
      <c r="B136" s="20" t="s">
        <v>225</v>
      </c>
      <c r="C136" s="37" t="s">
        <v>188</v>
      </c>
      <c r="D136" s="37">
        <v>0.28999999999999998</v>
      </c>
      <c r="E136" s="52">
        <v>0.28999999999999998</v>
      </c>
      <c r="F136" s="53"/>
      <c r="G136" s="90">
        <v>1058</v>
      </c>
      <c r="H136" s="91" t="s">
        <v>18</v>
      </c>
      <c r="I136" s="38"/>
      <c r="J136" s="37"/>
      <c r="K136" s="38"/>
      <c r="L136" s="92"/>
      <c r="M136" s="60"/>
      <c r="N136" s="93"/>
      <c r="O136" s="38"/>
      <c r="P136" s="38"/>
      <c r="Q136" s="60"/>
      <c r="R136" s="60"/>
      <c r="S136" s="64" t="s">
        <v>346</v>
      </c>
      <c r="T136" s="64" t="s">
        <v>353</v>
      </c>
    </row>
    <row r="137" spans="1:20" ht="12" customHeight="1" x14ac:dyDescent="0.2">
      <c r="A137" s="21"/>
      <c r="B137" s="49" t="s">
        <v>71</v>
      </c>
      <c r="C137" s="39" t="s">
        <v>188</v>
      </c>
      <c r="D137" s="39">
        <v>0.105</v>
      </c>
      <c r="E137" s="54">
        <v>0.105</v>
      </c>
      <c r="F137" s="55">
        <f>SUM(E136:E137)</f>
        <v>0.39499999999999996</v>
      </c>
      <c r="G137" s="94">
        <v>325</v>
      </c>
      <c r="H137" s="95" t="s">
        <v>18</v>
      </c>
      <c r="I137" s="40"/>
      <c r="J137" s="39"/>
      <c r="K137" s="40"/>
      <c r="L137" s="96"/>
      <c r="M137" s="61"/>
      <c r="N137" s="97"/>
      <c r="O137" s="40"/>
      <c r="P137" s="40"/>
      <c r="Q137" s="61"/>
      <c r="R137" s="61"/>
      <c r="S137" s="65" t="s">
        <v>346</v>
      </c>
      <c r="T137" s="65" t="s">
        <v>353</v>
      </c>
    </row>
    <row r="138" spans="1:20" ht="12" customHeight="1" x14ac:dyDescent="0.2">
      <c r="A138" s="165" t="s">
        <v>226</v>
      </c>
      <c r="B138" s="166" t="s">
        <v>227</v>
      </c>
      <c r="C138" s="168" t="s">
        <v>188</v>
      </c>
      <c r="D138" s="168">
        <v>0.23200000000000001</v>
      </c>
      <c r="E138" s="169">
        <v>0.23200000000000001</v>
      </c>
      <c r="F138" s="170"/>
      <c r="G138" s="171">
        <v>828</v>
      </c>
      <c r="H138" s="172" t="s">
        <v>16</v>
      </c>
      <c r="I138" s="173"/>
      <c r="J138" s="168"/>
      <c r="K138" s="173"/>
      <c r="L138" s="174"/>
      <c r="M138" s="175"/>
      <c r="N138" s="176"/>
      <c r="O138" s="173"/>
      <c r="P138" s="173"/>
      <c r="Q138" s="175"/>
      <c r="R138" s="175"/>
      <c r="S138" s="177" t="s">
        <v>347</v>
      </c>
      <c r="T138" s="177" t="s">
        <v>353</v>
      </c>
    </row>
    <row r="139" spans="1:20" ht="12" customHeight="1" x14ac:dyDescent="0.2">
      <c r="A139" s="165"/>
      <c r="B139" s="166"/>
      <c r="C139" s="187" t="s">
        <v>228</v>
      </c>
      <c r="D139" s="187">
        <v>0.23799999999999999</v>
      </c>
      <c r="E139" s="188">
        <v>6.0000000000000001E-3</v>
      </c>
      <c r="F139" s="55">
        <f>SUM(E138:E139)</f>
        <v>0.23800000000000002</v>
      </c>
      <c r="G139" s="190">
        <v>24</v>
      </c>
      <c r="H139" s="191" t="s">
        <v>18</v>
      </c>
      <c r="I139" s="192"/>
      <c r="J139" s="187"/>
      <c r="K139" s="192"/>
      <c r="L139" s="193"/>
      <c r="M139" s="194"/>
      <c r="N139" s="195"/>
      <c r="O139" s="192"/>
      <c r="P139" s="192"/>
      <c r="Q139" s="194"/>
      <c r="R139" s="194"/>
      <c r="S139" s="196" t="s">
        <v>347</v>
      </c>
      <c r="T139" s="196" t="s">
        <v>353</v>
      </c>
    </row>
    <row r="140" spans="1:20" ht="12" customHeight="1" x14ac:dyDescent="0.2">
      <c r="A140" s="13" t="s">
        <v>229</v>
      </c>
      <c r="B140" s="17" t="s">
        <v>230</v>
      </c>
      <c r="C140" s="66" t="s">
        <v>188</v>
      </c>
      <c r="D140" s="66">
        <v>0.40500000000000003</v>
      </c>
      <c r="E140" s="70">
        <v>0.40500000000000003</v>
      </c>
      <c r="F140" s="71">
        <f>E140</f>
        <v>0.40500000000000003</v>
      </c>
      <c r="G140" s="72">
        <v>2228</v>
      </c>
      <c r="H140" s="73" t="s">
        <v>18</v>
      </c>
      <c r="I140" s="67"/>
      <c r="J140" s="66"/>
      <c r="K140" s="67"/>
      <c r="L140" s="75"/>
      <c r="M140" s="68"/>
      <c r="N140" s="74"/>
      <c r="O140" s="67"/>
      <c r="P140" s="67"/>
      <c r="Q140" s="68">
        <v>591</v>
      </c>
      <c r="R140" s="68">
        <v>400</v>
      </c>
      <c r="S140" s="69" t="s">
        <v>348</v>
      </c>
      <c r="T140" s="69" t="s">
        <v>353</v>
      </c>
    </row>
    <row r="141" spans="1:20" ht="12" customHeight="1" x14ac:dyDescent="0.2">
      <c r="A141" s="165" t="s">
        <v>231</v>
      </c>
      <c r="B141" s="166" t="s">
        <v>232</v>
      </c>
      <c r="C141" s="168" t="s">
        <v>188</v>
      </c>
      <c r="D141" s="168">
        <v>0.61299999999999999</v>
      </c>
      <c r="E141" s="169">
        <v>0.61299999999999999</v>
      </c>
      <c r="F141" s="170"/>
      <c r="G141" s="171">
        <v>2185</v>
      </c>
      <c r="H141" s="172" t="s">
        <v>18</v>
      </c>
      <c r="I141" s="173"/>
      <c r="J141" s="168"/>
      <c r="K141" s="173"/>
      <c r="L141" s="174"/>
      <c r="M141" s="175"/>
      <c r="N141" s="176"/>
      <c r="O141" s="173"/>
      <c r="P141" s="173"/>
      <c r="Q141" s="175"/>
      <c r="R141" s="175"/>
      <c r="S141" s="177" t="s">
        <v>349</v>
      </c>
      <c r="T141" s="177" t="s">
        <v>353</v>
      </c>
    </row>
    <row r="142" spans="1:20" ht="12" customHeight="1" x14ac:dyDescent="0.2">
      <c r="A142" s="165"/>
      <c r="B142" s="166"/>
      <c r="C142" s="187">
        <v>0.65800000000000003</v>
      </c>
      <c r="D142" s="187">
        <v>0.873</v>
      </c>
      <c r="E142" s="188">
        <v>0.26</v>
      </c>
      <c r="F142" s="55">
        <f>SUM(E141:E142)</f>
        <v>0.873</v>
      </c>
      <c r="G142" s="190">
        <v>988</v>
      </c>
      <c r="H142" s="191" t="s">
        <v>18</v>
      </c>
      <c r="I142" s="192"/>
      <c r="J142" s="187"/>
      <c r="K142" s="192"/>
      <c r="L142" s="193"/>
      <c r="M142" s="194"/>
      <c r="N142" s="195"/>
      <c r="O142" s="192"/>
      <c r="P142" s="192"/>
      <c r="Q142" s="194"/>
      <c r="R142" s="194"/>
      <c r="S142" s="196" t="s">
        <v>350</v>
      </c>
      <c r="T142" s="196" t="s">
        <v>353</v>
      </c>
    </row>
    <row r="143" spans="1:20" ht="12" customHeight="1" x14ac:dyDescent="0.2">
      <c r="A143" s="13" t="s">
        <v>233</v>
      </c>
      <c r="B143" s="17" t="s">
        <v>234</v>
      </c>
      <c r="C143" s="66" t="s">
        <v>188</v>
      </c>
      <c r="D143" s="66">
        <v>0.81299999999999994</v>
      </c>
      <c r="E143" s="70">
        <v>0.81299999999999994</v>
      </c>
      <c r="F143" s="71">
        <f>E143</f>
        <v>0.81299999999999994</v>
      </c>
      <c r="G143" s="72">
        <v>5285</v>
      </c>
      <c r="H143" s="73" t="s">
        <v>18</v>
      </c>
      <c r="I143" s="67"/>
      <c r="J143" s="66"/>
      <c r="K143" s="67"/>
      <c r="L143" s="75"/>
      <c r="M143" s="68"/>
      <c r="N143" s="74"/>
      <c r="O143" s="67"/>
      <c r="P143" s="67"/>
      <c r="Q143" s="68">
        <f>984+2073</f>
        <v>3057</v>
      </c>
      <c r="R143" s="68">
        <v>830</v>
      </c>
      <c r="S143" s="69" t="s">
        <v>352</v>
      </c>
      <c r="T143" s="69" t="s">
        <v>353</v>
      </c>
    </row>
    <row r="144" spans="1:20" ht="12" customHeight="1" x14ac:dyDescent="0.2">
      <c r="A144" s="21" t="s">
        <v>235</v>
      </c>
      <c r="B144" s="15" t="s">
        <v>236</v>
      </c>
      <c r="C144" s="197" t="s">
        <v>188</v>
      </c>
      <c r="D144" s="197">
        <v>0.53700000000000003</v>
      </c>
      <c r="E144" s="198">
        <v>0.53700000000000003</v>
      </c>
      <c r="F144" s="71">
        <f>E144</f>
        <v>0.53700000000000003</v>
      </c>
      <c r="G144" s="199">
        <v>3744</v>
      </c>
      <c r="H144" s="200" t="s">
        <v>18</v>
      </c>
      <c r="I144" s="201"/>
      <c r="J144" s="197"/>
      <c r="K144" s="201"/>
      <c r="L144" s="202"/>
      <c r="M144" s="203"/>
      <c r="N144" s="204"/>
      <c r="O144" s="201"/>
      <c r="P144" s="201"/>
      <c r="Q144" s="203">
        <v>1318</v>
      </c>
      <c r="R144" s="203">
        <v>489</v>
      </c>
      <c r="S144" s="205" t="s">
        <v>351</v>
      </c>
      <c r="T144" s="205" t="s">
        <v>353</v>
      </c>
    </row>
    <row r="145" spans="1:20" ht="5.0999999999999996" customHeight="1" x14ac:dyDescent="0.2">
      <c r="A145" s="41"/>
      <c r="B145" s="42"/>
      <c r="E145" s="32"/>
      <c r="F145" s="32"/>
      <c r="L145" s="76"/>
      <c r="M145" s="62"/>
      <c r="Q145" s="62"/>
      <c r="R145" s="62"/>
    </row>
    <row r="146" spans="1:20" ht="12" customHeight="1" x14ac:dyDescent="0.2">
      <c r="A146" s="43" t="s">
        <v>62</v>
      </c>
      <c r="B146" s="26"/>
      <c r="C146" s="26"/>
      <c r="D146" s="26"/>
      <c r="E146" s="56"/>
      <c r="F146" s="44">
        <f>SUM(F8:F144)</f>
        <v>41.661999999999985</v>
      </c>
      <c r="G146" s="45">
        <f>SUM(G8:G144)</f>
        <v>217075</v>
      </c>
      <c r="H146" s="31"/>
      <c r="I146" s="27"/>
      <c r="J146" s="28"/>
      <c r="K146" s="29" t="s">
        <v>19</v>
      </c>
      <c r="L146" s="77">
        <f>SUM(L8:L144)</f>
        <v>90</v>
      </c>
      <c r="M146" s="63">
        <f>SUM(M8:M144)</f>
        <v>810</v>
      </c>
      <c r="N146" s="25"/>
      <c r="O146" s="25"/>
      <c r="P146" s="29" t="s">
        <v>20</v>
      </c>
      <c r="Q146" s="63">
        <f>SUM(Q8:Q144)</f>
        <v>48638</v>
      </c>
      <c r="R146" s="63">
        <f>SUM(R8:R144)</f>
        <v>19792</v>
      </c>
    </row>
    <row r="147" spans="1:20" ht="12" customHeight="1" x14ac:dyDescent="0.2">
      <c r="A147" s="46" t="s">
        <v>21</v>
      </c>
      <c r="B147" s="30"/>
      <c r="C147" s="30"/>
      <c r="D147" s="30"/>
      <c r="E147" s="56"/>
      <c r="F147" s="78">
        <f>SUMIF(H8:H144,"melnais",E8:E144)+SUMIF(H8:H144,"virsmas aps.",E8:E144)</f>
        <v>39.789000000000001</v>
      </c>
      <c r="G147" s="79">
        <f>SUMIF(H8:H144,"melnais",G8:G144)+SUMIF(H8:H144,"virsmas aps.",G8:G144)</f>
        <v>210687</v>
      </c>
      <c r="H147" s="31"/>
      <c r="I147" s="27"/>
      <c r="J147" s="25"/>
      <c r="K147" s="25"/>
      <c r="L147" s="33"/>
      <c r="M147" s="33"/>
      <c r="N147" s="25"/>
      <c r="O147" s="25"/>
      <c r="P147" s="25"/>
      <c r="Q147" s="25"/>
      <c r="R147" s="25"/>
    </row>
    <row r="148" spans="1:20" ht="12" customHeight="1" x14ac:dyDescent="0.2">
      <c r="A148" s="46" t="s">
        <v>22</v>
      </c>
      <c r="B148" s="30"/>
      <c r="C148" s="30"/>
      <c r="D148" s="30"/>
      <c r="E148" s="56"/>
      <c r="F148" s="78">
        <f>SUMIF(H8:H144,"bruģis",E8:E144)</f>
        <v>0</v>
      </c>
      <c r="G148" s="79">
        <f>SUMIF(H8:H144,"bruģis",G8:G144)</f>
        <v>0</v>
      </c>
      <c r="I148" s="89"/>
      <c r="J148" s="89"/>
      <c r="K148" s="89"/>
      <c r="N148" s="25"/>
      <c r="O148" s="25"/>
      <c r="P148" s="25"/>
      <c r="Q148" s="25"/>
      <c r="R148" s="25"/>
    </row>
    <row r="149" spans="1:20" ht="12" customHeight="1" x14ac:dyDescent="0.2">
      <c r="A149" s="46" t="s">
        <v>23</v>
      </c>
      <c r="B149" s="30"/>
      <c r="C149" s="30"/>
      <c r="D149" s="30"/>
      <c r="E149" s="56"/>
      <c r="F149" s="78">
        <f>SUMIF(H8:H144,"grants",E8:E144)</f>
        <v>1.5530000000000002</v>
      </c>
      <c r="G149" s="79">
        <f>SUMIF(H8:H144,"grants",G8:G144)</f>
        <v>4831</v>
      </c>
      <c r="I149" s="89"/>
      <c r="J149" s="25"/>
      <c r="K149" s="89" t="s">
        <v>45</v>
      </c>
      <c r="N149" s="25"/>
      <c r="O149" s="25"/>
      <c r="P149" s="25"/>
      <c r="Q149" s="25"/>
      <c r="R149" s="25"/>
    </row>
    <row r="150" spans="1:20" ht="12" customHeight="1" x14ac:dyDescent="0.2">
      <c r="A150" s="46" t="s">
        <v>25</v>
      </c>
      <c r="B150" s="30"/>
      <c r="C150" s="30"/>
      <c r="D150" s="30"/>
      <c r="E150" s="56"/>
      <c r="F150" s="78">
        <f>SUMIF(H8:H144,"cits segums",E8:E144)</f>
        <v>0.32</v>
      </c>
      <c r="G150" s="79">
        <f>SUMIF(H8:H144,"cits segums",G8:G144)</f>
        <v>1557</v>
      </c>
      <c r="H150" s="32"/>
      <c r="I150" s="8"/>
      <c r="J150" s="34"/>
      <c r="N150" s="25"/>
      <c r="O150" s="25"/>
      <c r="P150" s="25"/>
      <c r="Q150" s="25"/>
      <c r="R150" s="25"/>
    </row>
    <row r="151" spans="1:20" ht="5.0999999999999996" customHeight="1" x14ac:dyDescent="0.2">
      <c r="A151" s="5"/>
      <c r="B151" s="5"/>
      <c r="C151" s="5"/>
      <c r="D151" s="5"/>
      <c r="E151" s="35"/>
      <c r="F151" s="35"/>
      <c r="G151" s="47"/>
      <c r="H151" s="23"/>
      <c r="I151" s="8"/>
      <c r="J151" s="25"/>
      <c r="N151" s="25"/>
      <c r="O151" s="25"/>
      <c r="P151" s="25"/>
      <c r="Q151" s="25"/>
      <c r="R151" s="25"/>
    </row>
    <row r="152" spans="1:20" ht="12" customHeight="1" x14ac:dyDescent="0.2">
      <c r="A152" s="4" t="s">
        <v>44</v>
      </c>
      <c r="B152" s="81" t="s">
        <v>24</v>
      </c>
      <c r="C152" s="81"/>
      <c r="D152" s="81"/>
      <c r="E152" s="81"/>
      <c r="F152" s="36"/>
      <c r="G152" s="85" t="s">
        <v>40</v>
      </c>
      <c r="H152" s="298" t="str">
        <f>KOPA!A31</f>
        <v>2025.gada 10.maijs</v>
      </c>
      <c r="I152" s="298"/>
      <c r="J152" s="84"/>
      <c r="K152" s="85" t="s">
        <v>41</v>
      </c>
      <c r="L152" s="36"/>
      <c r="M152" s="36"/>
      <c r="P152" s="25"/>
      <c r="Q152" s="25"/>
      <c r="R152" s="25"/>
    </row>
    <row r="153" spans="1:20" ht="5.0999999999999996" customHeight="1" x14ac:dyDescent="0.2">
      <c r="A153" s="6"/>
      <c r="B153" s="82"/>
      <c r="C153" s="82"/>
      <c r="D153" s="82"/>
      <c r="E153" s="82"/>
      <c r="F153" s="88"/>
      <c r="G153" s="83"/>
      <c r="H153" s="82"/>
      <c r="I153" s="82"/>
      <c r="J153" s="83"/>
      <c r="K153" s="86"/>
      <c r="M153" s="88"/>
      <c r="N153" s="88"/>
      <c r="O153" s="58"/>
      <c r="P153" s="25"/>
      <c r="Q153" s="25"/>
      <c r="R153" s="25"/>
    </row>
    <row r="154" spans="1:20" ht="12" customHeight="1" x14ac:dyDescent="0.2">
      <c r="A154" s="4" t="s">
        <v>43</v>
      </c>
      <c r="B154" s="81" t="s">
        <v>63</v>
      </c>
      <c r="C154" s="81"/>
      <c r="D154" s="81"/>
      <c r="E154" s="81"/>
      <c r="F154" s="36"/>
      <c r="G154" s="85" t="s">
        <v>40</v>
      </c>
      <c r="H154" s="298"/>
      <c r="I154" s="298"/>
      <c r="J154" s="84"/>
      <c r="K154" s="85" t="s">
        <v>41</v>
      </c>
      <c r="L154" s="36"/>
      <c r="M154" s="36"/>
      <c r="P154" s="25"/>
      <c r="Q154" s="25"/>
      <c r="R154" s="25"/>
    </row>
    <row r="155" spans="1:20" ht="5.0999999999999996" customHeight="1" x14ac:dyDescent="0.2">
      <c r="A155" s="4"/>
      <c r="B155" s="82"/>
      <c r="C155" s="82"/>
      <c r="D155" s="82"/>
      <c r="E155" s="82"/>
      <c r="F155" s="88"/>
      <c r="G155" s="83"/>
      <c r="H155" s="82"/>
      <c r="I155" s="82"/>
      <c r="J155" s="83"/>
      <c r="K155" s="86"/>
      <c r="M155" s="88"/>
      <c r="N155" s="88"/>
      <c r="O155" s="58"/>
      <c r="P155" s="25"/>
      <c r="Q155" s="25"/>
      <c r="R155" s="25"/>
    </row>
    <row r="156" spans="1:20" ht="12" customHeight="1" x14ac:dyDescent="0.2">
      <c r="A156" s="4" t="s">
        <v>42</v>
      </c>
      <c r="B156" s="81" t="s">
        <v>64</v>
      </c>
      <c r="C156" s="81"/>
      <c r="D156" s="81"/>
      <c r="E156" s="81"/>
      <c r="F156" s="36"/>
      <c r="G156" s="85" t="s">
        <v>40</v>
      </c>
      <c r="H156" s="298"/>
      <c r="I156" s="298"/>
      <c r="J156" s="84"/>
      <c r="K156" s="85" t="s">
        <v>41</v>
      </c>
      <c r="L156" s="36"/>
      <c r="M156" s="36"/>
      <c r="P156" s="25"/>
      <c r="Q156" s="25"/>
      <c r="R156" s="25"/>
    </row>
    <row r="157" spans="1:20" ht="5.0999999999999996" customHeight="1" x14ac:dyDescent="0.2">
      <c r="C157" s="287"/>
      <c r="D157" s="287"/>
      <c r="E157" s="287"/>
      <c r="F157" s="288"/>
      <c r="G157" s="288"/>
      <c r="H157" s="287"/>
      <c r="I157" s="287"/>
      <c r="J157" s="288"/>
      <c r="K157" s="288"/>
      <c r="M157" s="289"/>
      <c r="N157" s="289"/>
      <c r="O157" s="58"/>
    </row>
    <row r="158" spans="1:20" ht="14.1" customHeight="1" x14ac:dyDescent="0.25">
      <c r="A158" s="87"/>
      <c r="B158" s="290"/>
      <c r="C158" s="290"/>
      <c r="D158" s="290"/>
      <c r="E158" s="290"/>
      <c r="F158" s="290"/>
      <c r="G158" s="290"/>
      <c r="H158" s="290"/>
      <c r="I158" s="290"/>
      <c r="J158" s="290"/>
      <c r="K158" s="290"/>
      <c r="L158" s="290"/>
      <c r="M158" s="290"/>
      <c r="N158" s="290"/>
      <c r="O158" s="290"/>
      <c r="P158" s="290"/>
      <c r="Q158" s="290"/>
      <c r="R158" s="290"/>
      <c r="S158" s="290"/>
      <c r="T158" s="87"/>
    </row>
  </sheetData>
  <mergeCells count="27">
    <mergeCell ref="S3:S5"/>
    <mergeCell ref="T3:T6"/>
    <mergeCell ref="C4:H4"/>
    <mergeCell ref="I4:P4"/>
    <mergeCell ref="Q4:R5"/>
    <mergeCell ref="C5:D5"/>
    <mergeCell ref="H156:I156"/>
    <mergeCell ref="D1:O2"/>
    <mergeCell ref="A3:A6"/>
    <mergeCell ref="B3:B6"/>
    <mergeCell ref="C3:R3"/>
    <mergeCell ref="C157:K157"/>
    <mergeCell ref="M157:N157"/>
    <mergeCell ref="B158:S158"/>
    <mergeCell ref="M5:M6"/>
    <mergeCell ref="N5:N6"/>
    <mergeCell ref="O5:O6"/>
    <mergeCell ref="P5:P6"/>
    <mergeCell ref="E7:F7"/>
    <mergeCell ref="E5:F5"/>
    <mergeCell ref="G5:G6"/>
    <mergeCell ref="H5:H6"/>
    <mergeCell ref="I5:I6"/>
    <mergeCell ref="J5:K5"/>
    <mergeCell ref="L5:L6"/>
    <mergeCell ref="H152:I152"/>
    <mergeCell ref="H154:I154"/>
  </mergeCells>
  <pageMargins left="0.19685039370078741" right="0.19685039370078741" top="0.255" bottom="0.48749999999999999" header="0.31496062992125984" footer="0.31496062992125984"/>
  <pageSetup paperSize="9" scale="79" orientation="landscape" r:id="rId1"/>
  <headerFooter>
    <oddFooter xml:space="preserve">&amp;RLapa &amp;P no &amp;N </oddFooter>
  </headerFooter>
  <rowBreaks count="1" manualBreakCount="1">
    <brk id="55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D56184-81FA-419B-B3A7-862CF9113163}">
  <dimension ref="A1:U57"/>
  <sheetViews>
    <sheetView showGridLines="0" view="pageLayout" zoomScaleNormal="100" zoomScaleSheetLayoutView="100" workbookViewId="0">
      <selection activeCell="A3" sqref="A3:A6"/>
    </sheetView>
  </sheetViews>
  <sheetFormatPr defaultRowHeight="12.75" x14ac:dyDescent="0.2"/>
  <cols>
    <col min="1" max="1" width="12.7109375" style="7" customWidth="1"/>
    <col min="2" max="2" width="4.7109375" style="7" customWidth="1"/>
    <col min="3" max="3" width="20.7109375" style="8" customWidth="1"/>
    <col min="4" max="5" width="5.7109375" style="8" customWidth="1"/>
    <col min="6" max="7" width="6.42578125" style="22" customWidth="1"/>
    <col min="8" max="8" width="8.5703125" style="32" customWidth="1"/>
    <col min="9" max="9" width="9.7109375" style="8" customWidth="1"/>
    <col min="10" max="10" width="8.7109375" style="23" customWidth="1"/>
    <col min="11" max="11" width="5.7109375" style="24" customWidth="1"/>
    <col min="12" max="12" width="10.140625" style="24" customWidth="1"/>
    <col min="13" max="13" width="6" style="24" customWidth="1"/>
    <col min="14" max="14" width="8.5703125" style="24" customWidth="1"/>
    <col min="15" max="16" width="10.140625" style="24" customWidth="1"/>
    <col min="17" max="17" width="9.7109375" style="24" customWidth="1"/>
    <col min="18" max="19" width="6.7109375" style="24" customWidth="1"/>
    <col min="20" max="20" width="12.7109375" style="154" customWidth="1"/>
    <col min="21" max="21" width="9.7109375" style="25" customWidth="1"/>
  </cols>
  <sheetData>
    <row r="1" spans="1:21" x14ac:dyDescent="0.2">
      <c r="A1" s="1"/>
      <c r="B1" s="1"/>
      <c r="C1" s="2"/>
      <c r="D1" s="59"/>
      <c r="E1" s="299" t="s">
        <v>365</v>
      </c>
      <c r="F1" s="299"/>
      <c r="G1" s="299"/>
      <c r="H1" s="299"/>
      <c r="I1" s="299"/>
      <c r="J1" s="299"/>
      <c r="K1" s="299"/>
      <c r="L1" s="299"/>
      <c r="M1" s="299"/>
      <c r="N1" s="299"/>
      <c r="O1" s="299"/>
      <c r="P1" s="299"/>
      <c r="Q1" s="59"/>
      <c r="R1" s="59"/>
      <c r="S1" s="59"/>
      <c r="T1" s="150"/>
      <c r="U1" s="4" t="s">
        <v>38</v>
      </c>
    </row>
    <row r="2" spans="1:21" x14ac:dyDescent="0.2">
      <c r="A2" s="8"/>
      <c r="B2" s="8"/>
      <c r="E2" s="300"/>
      <c r="F2" s="300"/>
      <c r="G2" s="300"/>
      <c r="H2" s="300"/>
      <c r="I2" s="300"/>
      <c r="J2" s="300"/>
      <c r="K2" s="300"/>
      <c r="L2" s="300"/>
      <c r="M2" s="300"/>
      <c r="N2" s="300"/>
      <c r="O2" s="300"/>
      <c r="P2" s="300"/>
      <c r="Q2" s="8"/>
      <c r="R2" s="8"/>
      <c r="S2" s="8"/>
      <c r="T2" s="151"/>
      <c r="U2" s="80" t="s">
        <v>37</v>
      </c>
    </row>
    <row r="3" spans="1:21" x14ac:dyDescent="0.2">
      <c r="A3" s="296" t="s">
        <v>29</v>
      </c>
      <c r="B3" s="313" t="s">
        <v>30</v>
      </c>
      <c r="C3" s="314"/>
      <c r="D3" s="304" t="s">
        <v>5</v>
      </c>
      <c r="E3" s="305"/>
      <c r="F3" s="305"/>
      <c r="G3" s="305"/>
      <c r="H3" s="305"/>
      <c r="I3" s="305"/>
      <c r="J3" s="305"/>
      <c r="K3" s="305"/>
      <c r="L3" s="305"/>
      <c r="M3" s="305"/>
      <c r="N3" s="305"/>
      <c r="O3" s="305"/>
      <c r="P3" s="305"/>
      <c r="Q3" s="305"/>
      <c r="R3" s="305"/>
      <c r="S3" s="306"/>
      <c r="T3" s="307" t="s">
        <v>4</v>
      </c>
      <c r="U3" s="296" t="s">
        <v>36</v>
      </c>
    </row>
    <row r="4" spans="1:21" x14ac:dyDescent="0.2">
      <c r="A4" s="296"/>
      <c r="B4" s="315"/>
      <c r="C4" s="302"/>
      <c r="D4" s="308" t="s">
        <v>6</v>
      </c>
      <c r="E4" s="308"/>
      <c r="F4" s="308"/>
      <c r="G4" s="308"/>
      <c r="H4" s="308"/>
      <c r="I4" s="308"/>
      <c r="J4" s="297" t="s">
        <v>7</v>
      </c>
      <c r="K4" s="297"/>
      <c r="L4" s="297"/>
      <c r="M4" s="297"/>
      <c r="N4" s="297"/>
      <c r="O4" s="297"/>
      <c r="P4" s="297"/>
      <c r="Q4" s="297"/>
      <c r="R4" s="309" t="s">
        <v>33</v>
      </c>
      <c r="S4" s="310"/>
      <c r="T4" s="307"/>
      <c r="U4" s="296"/>
    </row>
    <row r="5" spans="1:21" ht="15.95" customHeight="1" x14ac:dyDescent="0.2">
      <c r="A5" s="296"/>
      <c r="B5" s="315"/>
      <c r="C5" s="302"/>
      <c r="D5" s="308" t="s">
        <v>8</v>
      </c>
      <c r="E5" s="308"/>
      <c r="F5" s="294" t="s">
        <v>26</v>
      </c>
      <c r="G5" s="295"/>
      <c r="H5" s="296" t="s">
        <v>12</v>
      </c>
      <c r="I5" s="296" t="s">
        <v>9</v>
      </c>
      <c r="J5" s="297" t="s">
        <v>10</v>
      </c>
      <c r="K5" s="297" t="s">
        <v>3</v>
      </c>
      <c r="L5" s="297"/>
      <c r="M5" s="291" t="s">
        <v>11</v>
      </c>
      <c r="N5" s="291" t="s">
        <v>12</v>
      </c>
      <c r="O5" s="291" t="s">
        <v>13</v>
      </c>
      <c r="P5" s="291" t="s">
        <v>31</v>
      </c>
      <c r="Q5" s="291" t="s">
        <v>14</v>
      </c>
      <c r="R5" s="311"/>
      <c r="S5" s="312"/>
      <c r="T5" s="307"/>
      <c r="U5" s="296"/>
    </row>
    <row r="6" spans="1:21" ht="27.95" customHeight="1" x14ac:dyDescent="0.2">
      <c r="A6" s="296"/>
      <c r="B6" s="316"/>
      <c r="C6" s="303"/>
      <c r="D6" s="9" t="s">
        <v>0</v>
      </c>
      <c r="E6" s="9" t="s">
        <v>1</v>
      </c>
      <c r="F6" s="50" t="s">
        <v>28</v>
      </c>
      <c r="G6" s="51" t="s">
        <v>27</v>
      </c>
      <c r="H6" s="296"/>
      <c r="I6" s="296"/>
      <c r="J6" s="297"/>
      <c r="K6" s="10" t="s">
        <v>2</v>
      </c>
      <c r="L6" s="10" t="s">
        <v>15</v>
      </c>
      <c r="M6" s="291"/>
      <c r="N6" s="291"/>
      <c r="O6" s="291"/>
      <c r="P6" s="291"/>
      <c r="Q6" s="291"/>
      <c r="R6" s="57" t="s">
        <v>34</v>
      </c>
      <c r="S6" s="57" t="s">
        <v>32</v>
      </c>
      <c r="T6" s="152" t="s">
        <v>35</v>
      </c>
      <c r="U6" s="296"/>
    </row>
    <row r="7" spans="1:21" ht="12" customHeight="1" x14ac:dyDescent="0.2">
      <c r="A7" s="11">
        <v>1</v>
      </c>
      <c r="B7" s="292">
        <v>2</v>
      </c>
      <c r="C7" s="293"/>
      <c r="D7" s="11">
        <v>3</v>
      </c>
      <c r="E7" s="11">
        <v>4</v>
      </c>
      <c r="F7" s="292">
        <v>5</v>
      </c>
      <c r="G7" s="293"/>
      <c r="H7" s="11">
        <v>6</v>
      </c>
      <c r="I7" s="11">
        <v>7</v>
      </c>
      <c r="J7" s="12">
        <v>8</v>
      </c>
      <c r="K7" s="12">
        <v>9</v>
      </c>
      <c r="L7" s="12">
        <v>10</v>
      </c>
      <c r="M7" s="12">
        <v>11</v>
      </c>
      <c r="N7" s="12">
        <v>12</v>
      </c>
      <c r="O7" s="12">
        <v>13</v>
      </c>
      <c r="P7" s="12">
        <v>14</v>
      </c>
      <c r="Q7" s="12">
        <v>15</v>
      </c>
      <c r="R7" s="12">
        <v>16</v>
      </c>
      <c r="S7" s="12">
        <v>17</v>
      </c>
      <c r="T7" s="153">
        <v>18</v>
      </c>
      <c r="U7" s="11">
        <v>19</v>
      </c>
    </row>
    <row r="8" spans="1:21" ht="12" customHeight="1" x14ac:dyDescent="0.2">
      <c r="A8" s="18" t="s">
        <v>367</v>
      </c>
      <c r="B8" s="19" t="s">
        <v>441</v>
      </c>
      <c r="C8" s="20" t="s">
        <v>467</v>
      </c>
      <c r="D8" s="37">
        <v>0.01</v>
      </c>
      <c r="E8" s="37">
        <v>0.35</v>
      </c>
      <c r="F8" s="52">
        <v>0.34</v>
      </c>
      <c r="G8" s="53"/>
      <c r="H8" s="90">
        <v>1488</v>
      </c>
      <c r="I8" s="91" t="s">
        <v>18</v>
      </c>
      <c r="J8" s="38"/>
      <c r="K8" s="37"/>
      <c r="L8" s="38"/>
      <c r="M8" s="92"/>
      <c r="N8" s="60"/>
      <c r="O8" s="93"/>
      <c r="P8" s="38"/>
      <c r="Q8" s="38"/>
      <c r="R8" s="60"/>
      <c r="S8" s="60"/>
      <c r="T8" s="64" t="s">
        <v>386</v>
      </c>
      <c r="U8" s="64"/>
    </row>
    <row r="9" spans="1:21" ht="12" customHeight="1" x14ac:dyDescent="0.2">
      <c r="A9" s="21"/>
      <c r="B9" s="14"/>
      <c r="C9" s="15"/>
      <c r="D9" s="39">
        <v>1.595</v>
      </c>
      <c r="E9" s="39">
        <v>4.16</v>
      </c>
      <c r="F9" s="54">
        <v>2.56</v>
      </c>
      <c r="G9" s="55">
        <f>SUM(F8:F9)</f>
        <v>2.9</v>
      </c>
      <c r="H9" s="94">
        <v>11200</v>
      </c>
      <c r="I9" s="95" t="s">
        <v>16</v>
      </c>
      <c r="J9" s="40"/>
      <c r="K9" s="39"/>
      <c r="L9" s="40"/>
      <c r="M9" s="96"/>
      <c r="N9" s="61"/>
      <c r="O9" s="97"/>
      <c r="P9" s="40"/>
      <c r="Q9" s="40"/>
      <c r="R9" s="61"/>
      <c r="S9" s="61"/>
      <c r="T9" s="65" t="s">
        <v>387</v>
      </c>
      <c r="U9" s="65"/>
    </row>
    <row r="10" spans="1:21" ht="12" customHeight="1" x14ac:dyDescent="0.2">
      <c r="A10" s="165" t="s">
        <v>368</v>
      </c>
      <c r="B10" s="217" t="s">
        <v>442</v>
      </c>
      <c r="C10" s="166" t="s">
        <v>468</v>
      </c>
      <c r="D10" s="168">
        <v>0</v>
      </c>
      <c r="E10" s="168">
        <v>1.83</v>
      </c>
      <c r="F10" s="169">
        <v>1.83</v>
      </c>
      <c r="G10" s="170"/>
      <c r="H10" s="171">
        <v>8007</v>
      </c>
      <c r="I10" s="172" t="s">
        <v>18</v>
      </c>
      <c r="J10" s="173"/>
      <c r="K10" s="168"/>
      <c r="L10" s="173"/>
      <c r="M10" s="174"/>
      <c r="N10" s="175"/>
      <c r="O10" s="176"/>
      <c r="P10" s="173"/>
      <c r="Q10" s="173"/>
      <c r="R10" s="175"/>
      <c r="S10" s="175"/>
      <c r="T10" s="177" t="s">
        <v>388</v>
      </c>
      <c r="U10" s="177"/>
    </row>
    <row r="11" spans="1:21" ht="12" customHeight="1" x14ac:dyDescent="0.2">
      <c r="A11" s="21"/>
      <c r="B11" s="14"/>
      <c r="C11" s="15"/>
      <c r="D11" s="39">
        <v>1.83</v>
      </c>
      <c r="E11" s="39">
        <v>4.45</v>
      </c>
      <c r="F11" s="54">
        <v>2.62</v>
      </c>
      <c r="G11" s="55">
        <f>SUM(F10:F11)</f>
        <v>4.45</v>
      </c>
      <c r="H11" s="94">
        <v>11462</v>
      </c>
      <c r="I11" s="95" t="s">
        <v>16</v>
      </c>
      <c r="J11" s="40"/>
      <c r="K11" s="39"/>
      <c r="L11" s="40"/>
      <c r="M11" s="96"/>
      <c r="N11" s="61"/>
      <c r="O11" s="97"/>
      <c r="P11" s="40"/>
      <c r="Q11" s="40"/>
      <c r="R11" s="61"/>
      <c r="S11" s="61"/>
      <c r="T11" s="65" t="s">
        <v>388</v>
      </c>
      <c r="U11" s="65"/>
    </row>
    <row r="12" spans="1:21" ht="12" customHeight="1" x14ac:dyDescent="0.2">
      <c r="A12" s="13" t="s">
        <v>369</v>
      </c>
      <c r="B12" s="16" t="s">
        <v>443</v>
      </c>
      <c r="C12" s="17" t="s">
        <v>469</v>
      </c>
      <c r="D12" s="66">
        <v>0.01</v>
      </c>
      <c r="E12" s="66">
        <v>0.33</v>
      </c>
      <c r="F12" s="70">
        <v>0.32</v>
      </c>
      <c r="G12" s="71">
        <f>F12</f>
        <v>0.32</v>
      </c>
      <c r="H12" s="72">
        <v>1400</v>
      </c>
      <c r="I12" s="73" t="s">
        <v>18</v>
      </c>
      <c r="J12" s="67"/>
      <c r="K12" s="66"/>
      <c r="L12" s="67"/>
      <c r="M12" s="75"/>
      <c r="N12" s="68"/>
      <c r="O12" s="74"/>
      <c r="P12" s="67"/>
      <c r="Q12" s="67"/>
      <c r="R12" s="68"/>
      <c r="S12" s="68"/>
      <c r="T12" s="69" t="s">
        <v>389</v>
      </c>
      <c r="U12" s="69"/>
    </row>
    <row r="13" spans="1:21" ht="12" customHeight="1" x14ac:dyDescent="0.2">
      <c r="A13" s="13" t="s">
        <v>370</v>
      </c>
      <c r="B13" s="16" t="s">
        <v>444</v>
      </c>
      <c r="C13" s="17" t="s">
        <v>470</v>
      </c>
      <c r="D13" s="66">
        <v>0.02</v>
      </c>
      <c r="E13" s="66">
        <v>0.42</v>
      </c>
      <c r="F13" s="70">
        <v>0.4</v>
      </c>
      <c r="G13" s="71">
        <f>F13</f>
        <v>0.4</v>
      </c>
      <c r="H13" s="72">
        <v>1750</v>
      </c>
      <c r="I13" s="73" t="s">
        <v>16</v>
      </c>
      <c r="J13" s="67"/>
      <c r="K13" s="66"/>
      <c r="L13" s="67"/>
      <c r="M13" s="75"/>
      <c r="N13" s="68"/>
      <c r="O13" s="74"/>
      <c r="P13" s="67"/>
      <c r="Q13" s="67"/>
      <c r="R13" s="68"/>
      <c r="S13" s="68"/>
      <c r="T13" s="69" t="s">
        <v>390</v>
      </c>
      <c r="U13" s="69"/>
    </row>
    <row r="14" spans="1:21" ht="12" customHeight="1" x14ac:dyDescent="0.2">
      <c r="A14" s="13" t="s">
        <v>371</v>
      </c>
      <c r="B14" s="16" t="s">
        <v>445</v>
      </c>
      <c r="C14" s="17" t="s">
        <v>471</v>
      </c>
      <c r="D14" s="66">
        <v>0.03</v>
      </c>
      <c r="E14" s="66">
        <v>2.46</v>
      </c>
      <c r="F14" s="70">
        <v>2.4300000000000002</v>
      </c>
      <c r="G14" s="71">
        <f>F14</f>
        <v>2.4300000000000002</v>
      </c>
      <c r="H14" s="72">
        <v>10631</v>
      </c>
      <c r="I14" s="73" t="s">
        <v>16</v>
      </c>
      <c r="J14" s="67"/>
      <c r="K14" s="66"/>
      <c r="L14" s="67"/>
      <c r="M14" s="75"/>
      <c r="N14" s="68"/>
      <c r="O14" s="74"/>
      <c r="P14" s="67"/>
      <c r="Q14" s="67"/>
      <c r="R14" s="68"/>
      <c r="S14" s="68"/>
      <c r="T14" s="69" t="s">
        <v>391</v>
      </c>
      <c r="U14" s="69"/>
    </row>
    <row r="15" spans="1:21" ht="12" customHeight="1" x14ac:dyDescent="0.2">
      <c r="A15" s="13" t="s">
        <v>372</v>
      </c>
      <c r="B15" s="16" t="s">
        <v>446</v>
      </c>
      <c r="C15" s="17" t="s">
        <v>472</v>
      </c>
      <c r="D15" s="66">
        <v>0</v>
      </c>
      <c r="E15" s="66">
        <v>0.92</v>
      </c>
      <c r="F15" s="70">
        <v>0.92</v>
      </c>
      <c r="G15" s="71">
        <f>F15</f>
        <v>0.92</v>
      </c>
      <c r="H15" s="72">
        <v>4025</v>
      </c>
      <c r="I15" s="73" t="s">
        <v>16</v>
      </c>
      <c r="J15" s="67"/>
      <c r="K15" s="66"/>
      <c r="L15" s="67"/>
      <c r="M15" s="75"/>
      <c r="N15" s="68"/>
      <c r="O15" s="74"/>
      <c r="P15" s="67"/>
      <c r="Q15" s="67"/>
      <c r="R15" s="68"/>
      <c r="S15" s="68"/>
      <c r="T15" s="69" t="s">
        <v>392</v>
      </c>
      <c r="U15" s="69"/>
    </row>
    <row r="16" spans="1:21" ht="12" customHeight="1" x14ac:dyDescent="0.2">
      <c r="A16" s="13" t="s">
        <v>373</v>
      </c>
      <c r="B16" s="16" t="s">
        <v>447</v>
      </c>
      <c r="C16" s="17" t="s">
        <v>473</v>
      </c>
      <c r="D16" s="66">
        <v>0</v>
      </c>
      <c r="E16" s="66">
        <v>4.24</v>
      </c>
      <c r="F16" s="70">
        <v>4.24</v>
      </c>
      <c r="G16" s="71">
        <f>F16</f>
        <v>4.24</v>
      </c>
      <c r="H16" s="72">
        <v>18550</v>
      </c>
      <c r="I16" s="73" t="s">
        <v>16</v>
      </c>
      <c r="J16" s="67"/>
      <c r="K16" s="66"/>
      <c r="L16" s="67"/>
      <c r="M16" s="75"/>
      <c r="N16" s="68"/>
      <c r="O16" s="74"/>
      <c r="P16" s="67"/>
      <c r="Q16" s="67"/>
      <c r="R16" s="68"/>
      <c r="S16" s="68"/>
      <c r="T16" s="69" t="s">
        <v>393</v>
      </c>
      <c r="U16" s="69"/>
    </row>
    <row r="17" spans="1:21" ht="12" customHeight="1" x14ac:dyDescent="0.2">
      <c r="A17" s="18" t="s">
        <v>374</v>
      </c>
      <c r="B17" s="19" t="s">
        <v>448</v>
      </c>
      <c r="C17" s="20" t="s">
        <v>474</v>
      </c>
      <c r="D17" s="37">
        <v>0.02</v>
      </c>
      <c r="E17" s="37">
        <v>0.06</v>
      </c>
      <c r="F17" s="52">
        <v>0.04</v>
      </c>
      <c r="G17" s="53"/>
      <c r="H17" s="90">
        <v>175</v>
      </c>
      <c r="I17" s="91" t="s">
        <v>16</v>
      </c>
      <c r="J17" s="38"/>
      <c r="K17" s="37"/>
      <c r="L17" s="38"/>
      <c r="M17" s="92"/>
      <c r="N17" s="60"/>
      <c r="O17" s="93"/>
      <c r="P17" s="38"/>
      <c r="Q17" s="38"/>
      <c r="R17" s="60"/>
      <c r="S17" s="60"/>
      <c r="T17" s="64" t="s">
        <v>394</v>
      </c>
      <c r="U17" s="64"/>
    </row>
    <row r="18" spans="1:21" ht="12" customHeight="1" x14ac:dyDescent="0.2">
      <c r="A18" s="21"/>
      <c r="B18" s="14"/>
      <c r="C18" s="15"/>
      <c r="D18" s="39">
        <v>7.0000000000000007E-2</v>
      </c>
      <c r="E18" s="39">
        <v>3.32</v>
      </c>
      <c r="F18" s="54">
        <v>3.25</v>
      </c>
      <c r="G18" s="55">
        <f>SUM(F17:F18)</f>
        <v>3.29</v>
      </c>
      <c r="H18" s="94">
        <v>14219</v>
      </c>
      <c r="I18" s="95" t="s">
        <v>16</v>
      </c>
      <c r="J18" s="40"/>
      <c r="K18" s="39"/>
      <c r="L18" s="40"/>
      <c r="M18" s="96"/>
      <c r="N18" s="61"/>
      <c r="O18" s="97"/>
      <c r="P18" s="40"/>
      <c r="Q18" s="40"/>
      <c r="R18" s="61"/>
      <c r="S18" s="61"/>
      <c r="T18" s="65" t="s">
        <v>394</v>
      </c>
      <c r="U18" s="65"/>
    </row>
    <row r="19" spans="1:21" ht="12" customHeight="1" x14ac:dyDescent="0.2">
      <c r="A19" s="13" t="s">
        <v>375</v>
      </c>
      <c r="B19" s="16" t="s">
        <v>449</v>
      </c>
      <c r="C19" s="17" t="s">
        <v>475</v>
      </c>
      <c r="D19" s="66">
        <v>0.01</v>
      </c>
      <c r="E19" s="66">
        <v>2.15</v>
      </c>
      <c r="F19" s="70">
        <v>2.14</v>
      </c>
      <c r="G19" s="71">
        <f>F19</f>
        <v>2.14</v>
      </c>
      <c r="H19" s="72">
        <v>9363</v>
      </c>
      <c r="I19" s="73" t="s">
        <v>16</v>
      </c>
      <c r="J19" s="67"/>
      <c r="K19" s="66"/>
      <c r="L19" s="67"/>
      <c r="M19" s="75"/>
      <c r="N19" s="68"/>
      <c r="O19" s="74"/>
      <c r="P19" s="67"/>
      <c r="Q19" s="67"/>
      <c r="R19" s="68"/>
      <c r="S19" s="68"/>
      <c r="T19" s="69" t="s">
        <v>395</v>
      </c>
      <c r="U19" s="69"/>
    </row>
    <row r="20" spans="1:21" ht="12" customHeight="1" x14ac:dyDescent="0.2">
      <c r="A20" s="165" t="s">
        <v>376</v>
      </c>
      <c r="B20" s="217" t="s">
        <v>450</v>
      </c>
      <c r="C20" s="166" t="s">
        <v>466</v>
      </c>
      <c r="D20" s="178">
        <v>0.03</v>
      </c>
      <c r="E20" s="178">
        <v>0.56000000000000005</v>
      </c>
      <c r="F20" s="179">
        <v>0.53</v>
      </c>
      <c r="G20" s="71">
        <f>F20</f>
        <v>0.53</v>
      </c>
      <c r="H20" s="180">
        <v>2406</v>
      </c>
      <c r="I20" s="181" t="s">
        <v>16</v>
      </c>
      <c r="J20" s="182"/>
      <c r="K20" s="178"/>
      <c r="L20" s="182"/>
      <c r="M20" s="183"/>
      <c r="N20" s="184"/>
      <c r="O20" s="185"/>
      <c r="P20" s="182"/>
      <c r="Q20" s="182"/>
      <c r="R20" s="184"/>
      <c r="S20" s="184"/>
      <c r="T20" s="186" t="s">
        <v>396</v>
      </c>
      <c r="U20" s="186"/>
    </row>
    <row r="21" spans="1:21" ht="12" customHeight="1" x14ac:dyDescent="0.2">
      <c r="A21" s="18" t="s">
        <v>377</v>
      </c>
      <c r="B21" s="19" t="s">
        <v>451</v>
      </c>
      <c r="C21" s="20" t="s">
        <v>476</v>
      </c>
      <c r="D21" s="37">
        <v>0.01</v>
      </c>
      <c r="E21" s="37">
        <v>0.15</v>
      </c>
      <c r="F21" s="52">
        <v>0.14000000000000001</v>
      </c>
      <c r="G21" s="53"/>
      <c r="H21" s="90">
        <v>613</v>
      </c>
      <c r="I21" s="91" t="s">
        <v>16</v>
      </c>
      <c r="J21" s="38"/>
      <c r="K21" s="37"/>
      <c r="L21" s="38"/>
      <c r="M21" s="92"/>
      <c r="N21" s="60"/>
      <c r="O21" s="93"/>
      <c r="P21" s="38"/>
      <c r="Q21" s="38"/>
      <c r="R21" s="60"/>
      <c r="S21" s="60"/>
      <c r="T21" s="64" t="s">
        <v>397</v>
      </c>
      <c r="U21" s="64"/>
    </row>
    <row r="22" spans="1:21" ht="12" customHeight="1" x14ac:dyDescent="0.2">
      <c r="A22" s="21"/>
      <c r="B22" s="14"/>
      <c r="C22" s="15"/>
      <c r="D22" s="39">
        <v>0.16</v>
      </c>
      <c r="E22" s="39">
        <v>0.47</v>
      </c>
      <c r="F22" s="54">
        <v>0.31</v>
      </c>
      <c r="G22" s="55">
        <f>SUM(F21:F22)</f>
        <v>0.45</v>
      </c>
      <c r="H22" s="94">
        <v>1356</v>
      </c>
      <c r="I22" s="95" t="s">
        <v>16</v>
      </c>
      <c r="J22" s="40"/>
      <c r="K22" s="39"/>
      <c r="L22" s="40"/>
      <c r="M22" s="96"/>
      <c r="N22" s="61"/>
      <c r="O22" s="97"/>
      <c r="P22" s="40"/>
      <c r="Q22" s="40"/>
      <c r="R22" s="61"/>
      <c r="S22" s="61"/>
      <c r="T22" s="65" t="s">
        <v>398</v>
      </c>
      <c r="U22" s="65"/>
    </row>
    <row r="23" spans="1:21" ht="12" customHeight="1" x14ac:dyDescent="0.2">
      <c r="A23" s="165" t="s">
        <v>378</v>
      </c>
      <c r="B23" s="217" t="s">
        <v>452</v>
      </c>
      <c r="C23" s="166" t="s">
        <v>477</v>
      </c>
      <c r="D23" s="168">
        <v>0.02</v>
      </c>
      <c r="E23" s="168">
        <v>0.09</v>
      </c>
      <c r="F23" s="169">
        <v>7.0000000000000007E-2</v>
      </c>
      <c r="G23" s="170"/>
      <c r="H23" s="171">
        <v>306</v>
      </c>
      <c r="I23" s="172" t="s">
        <v>16</v>
      </c>
      <c r="J23" s="173"/>
      <c r="K23" s="168"/>
      <c r="L23" s="173"/>
      <c r="M23" s="174"/>
      <c r="N23" s="175"/>
      <c r="O23" s="176"/>
      <c r="P23" s="173"/>
      <c r="Q23" s="173"/>
      <c r="R23" s="175"/>
      <c r="S23" s="175"/>
      <c r="T23" s="177" t="s">
        <v>399</v>
      </c>
      <c r="U23" s="177"/>
    </row>
    <row r="24" spans="1:21" ht="12" customHeight="1" x14ac:dyDescent="0.2">
      <c r="A24" s="21"/>
      <c r="B24" s="14"/>
      <c r="C24" s="15"/>
      <c r="D24" s="39">
        <v>0.1</v>
      </c>
      <c r="E24" s="39">
        <v>1.59</v>
      </c>
      <c r="F24" s="54">
        <v>1.49</v>
      </c>
      <c r="G24" s="55">
        <f>SUM(F23:F24)</f>
        <v>1.56</v>
      </c>
      <c r="H24" s="94">
        <v>6519</v>
      </c>
      <c r="I24" s="95" t="s">
        <v>16</v>
      </c>
      <c r="J24" s="40"/>
      <c r="K24" s="39"/>
      <c r="L24" s="40"/>
      <c r="M24" s="96"/>
      <c r="N24" s="61"/>
      <c r="O24" s="97"/>
      <c r="P24" s="40"/>
      <c r="Q24" s="40"/>
      <c r="R24" s="61"/>
      <c r="S24" s="61"/>
      <c r="T24" s="65" t="s">
        <v>400</v>
      </c>
      <c r="U24" s="65"/>
    </row>
    <row r="25" spans="1:21" ht="12" customHeight="1" x14ac:dyDescent="0.2">
      <c r="A25" s="13" t="s">
        <v>385</v>
      </c>
      <c r="B25" s="16" t="s">
        <v>460</v>
      </c>
      <c r="C25" s="17" t="s">
        <v>461</v>
      </c>
      <c r="D25" s="66">
        <v>0</v>
      </c>
      <c r="E25" s="66">
        <v>0.3</v>
      </c>
      <c r="F25" s="70">
        <v>0.3</v>
      </c>
      <c r="G25" s="71">
        <f>F25</f>
        <v>0.3</v>
      </c>
      <c r="H25" s="72">
        <v>1313</v>
      </c>
      <c r="I25" s="73" t="s">
        <v>16</v>
      </c>
      <c r="J25" s="67"/>
      <c r="K25" s="66"/>
      <c r="L25" s="67"/>
      <c r="M25" s="75"/>
      <c r="N25" s="68"/>
      <c r="O25" s="74"/>
      <c r="P25" s="67"/>
      <c r="Q25" s="67"/>
      <c r="R25" s="68"/>
      <c r="S25" s="68"/>
      <c r="T25" s="69" t="s">
        <v>407</v>
      </c>
      <c r="U25" s="69"/>
    </row>
    <row r="26" spans="1:21" ht="12" customHeight="1" x14ac:dyDescent="0.2">
      <c r="A26" s="13" t="s">
        <v>379</v>
      </c>
      <c r="B26" s="16" t="s">
        <v>453</v>
      </c>
      <c r="C26" s="17" t="s">
        <v>478</v>
      </c>
      <c r="D26" s="66">
        <v>0.01</v>
      </c>
      <c r="E26" s="66">
        <v>1.77</v>
      </c>
      <c r="F26" s="70">
        <v>1.76</v>
      </c>
      <c r="G26" s="71">
        <f>F26</f>
        <v>1.76</v>
      </c>
      <c r="H26" s="72">
        <v>7700</v>
      </c>
      <c r="I26" s="73" t="s">
        <v>16</v>
      </c>
      <c r="J26" s="67"/>
      <c r="K26" s="66"/>
      <c r="L26" s="67"/>
      <c r="M26" s="75"/>
      <c r="N26" s="68"/>
      <c r="O26" s="74"/>
      <c r="P26" s="67"/>
      <c r="Q26" s="67"/>
      <c r="R26" s="68"/>
      <c r="S26" s="68"/>
      <c r="T26" s="69" t="s">
        <v>401</v>
      </c>
      <c r="U26" s="69"/>
    </row>
    <row r="27" spans="1:21" ht="12" customHeight="1" x14ac:dyDescent="0.2">
      <c r="A27" s="13" t="s">
        <v>380</v>
      </c>
      <c r="B27" s="16" t="s">
        <v>454</v>
      </c>
      <c r="C27" s="17" t="s">
        <v>479</v>
      </c>
      <c r="D27" s="66">
        <v>0</v>
      </c>
      <c r="E27" s="66">
        <v>0.39</v>
      </c>
      <c r="F27" s="70">
        <v>0.39</v>
      </c>
      <c r="G27" s="71">
        <f>F27</f>
        <v>0.39</v>
      </c>
      <c r="H27" s="72">
        <v>1706</v>
      </c>
      <c r="I27" s="73" t="s">
        <v>17</v>
      </c>
      <c r="J27" s="67"/>
      <c r="K27" s="66"/>
      <c r="L27" s="67"/>
      <c r="M27" s="75"/>
      <c r="N27" s="68"/>
      <c r="O27" s="74"/>
      <c r="P27" s="67"/>
      <c r="Q27" s="67"/>
      <c r="R27" s="68"/>
      <c r="S27" s="68"/>
      <c r="T27" s="69" t="s">
        <v>402</v>
      </c>
      <c r="U27" s="69"/>
    </row>
    <row r="28" spans="1:21" ht="12" customHeight="1" x14ac:dyDescent="0.2">
      <c r="A28" s="13" t="s">
        <v>381</v>
      </c>
      <c r="B28" s="16" t="s">
        <v>455</v>
      </c>
      <c r="C28" s="17" t="s">
        <v>456</v>
      </c>
      <c r="D28" s="66">
        <v>0.01</v>
      </c>
      <c r="E28" s="66">
        <v>0.33</v>
      </c>
      <c r="F28" s="70">
        <v>0.32</v>
      </c>
      <c r="G28" s="71">
        <f>F28</f>
        <v>0.32</v>
      </c>
      <c r="H28" s="72">
        <v>1400</v>
      </c>
      <c r="I28" s="73" t="s">
        <v>16</v>
      </c>
      <c r="J28" s="67"/>
      <c r="K28" s="66"/>
      <c r="L28" s="67"/>
      <c r="M28" s="75"/>
      <c r="N28" s="68"/>
      <c r="O28" s="74"/>
      <c r="P28" s="67"/>
      <c r="Q28" s="67"/>
      <c r="R28" s="68"/>
      <c r="S28" s="68"/>
      <c r="T28" s="69" t="s">
        <v>403</v>
      </c>
      <c r="U28" s="69"/>
    </row>
    <row r="29" spans="1:21" ht="12" customHeight="1" x14ac:dyDescent="0.2">
      <c r="A29" s="13" t="s">
        <v>382</v>
      </c>
      <c r="B29" s="16" t="s">
        <v>457</v>
      </c>
      <c r="C29" s="17" t="s">
        <v>480</v>
      </c>
      <c r="D29" s="66">
        <v>0.33</v>
      </c>
      <c r="E29" s="66">
        <v>2.2599999999999998</v>
      </c>
      <c r="F29" s="70">
        <v>1.93</v>
      </c>
      <c r="G29" s="71">
        <f>F29</f>
        <v>1.93</v>
      </c>
      <c r="H29" s="72">
        <v>8444</v>
      </c>
      <c r="I29" s="73" t="s">
        <v>16</v>
      </c>
      <c r="J29" s="67"/>
      <c r="K29" s="66"/>
      <c r="L29" s="67"/>
      <c r="M29" s="75"/>
      <c r="N29" s="68"/>
      <c r="O29" s="74"/>
      <c r="P29" s="67"/>
      <c r="Q29" s="67"/>
      <c r="R29" s="68"/>
      <c r="S29" s="68"/>
      <c r="T29" s="69" t="s">
        <v>404</v>
      </c>
      <c r="U29" s="69"/>
    </row>
    <row r="30" spans="1:21" ht="12" customHeight="1" x14ac:dyDescent="0.2">
      <c r="A30" s="18" t="s">
        <v>383</v>
      </c>
      <c r="B30" s="19" t="s">
        <v>458</v>
      </c>
      <c r="C30" s="20" t="s">
        <v>481</v>
      </c>
      <c r="D30" s="37">
        <v>0</v>
      </c>
      <c r="E30" s="37">
        <v>0.03</v>
      </c>
      <c r="F30" s="52">
        <v>0.03</v>
      </c>
      <c r="G30" s="53"/>
      <c r="H30" s="90">
        <v>131</v>
      </c>
      <c r="I30" s="91" t="s">
        <v>18</v>
      </c>
      <c r="J30" s="38"/>
      <c r="K30" s="37"/>
      <c r="L30" s="38"/>
      <c r="M30" s="92"/>
      <c r="N30" s="60"/>
      <c r="O30" s="93"/>
      <c r="P30" s="38"/>
      <c r="Q30" s="38"/>
      <c r="R30" s="60"/>
      <c r="S30" s="60"/>
      <c r="T30" s="64" t="s">
        <v>405</v>
      </c>
      <c r="U30" s="64"/>
    </row>
    <row r="31" spans="1:21" ht="12" customHeight="1" x14ac:dyDescent="0.2">
      <c r="A31" s="165"/>
      <c r="B31" s="217"/>
      <c r="C31" s="166"/>
      <c r="D31" s="187">
        <v>0.03</v>
      </c>
      <c r="E31" s="187">
        <v>0.15</v>
      </c>
      <c r="F31" s="188">
        <v>0.12</v>
      </c>
      <c r="G31" s="55">
        <f>SUM(F30:F31)</f>
        <v>0.15</v>
      </c>
      <c r="H31" s="190">
        <v>525</v>
      </c>
      <c r="I31" s="191" t="s">
        <v>17</v>
      </c>
      <c r="J31" s="192"/>
      <c r="K31" s="187"/>
      <c r="L31" s="192"/>
      <c r="M31" s="193"/>
      <c r="N31" s="194"/>
      <c r="O31" s="195"/>
      <c r="P31" s="192"/>
      <c r="Q31" s="192"/>
      <c r="R31" s="194"/>
      <c r="S31" s="194"/>
      <c r="T31" s="196" t="s">
        <v>405</v>
      </c>
      <c r="U31" s="196"/>
    </row>
    <row r="32" spans="1:21" ht="12" customHeight="1" x14ac:dyDescent="0.2">
      <c r="A32" s="13" t="s">
        <v>384</v>
      </c>
      <c r="B32" s="16" t="s">
        <v>459</v>
      </c>
      <c r="C32" s="17" t="s">
        <v>482</v>
      </c>
      <c r="D32" s="66">
        <v>0</v>
      </c>
      <c r="E32" s="66">
        <v>0.45</v>
      </c>
      <c r="F32" s="70">
        <v>0.45</v>
      </c>
      <c r="G32" s="71">
        <f>F32</f>
        <v>0.45</v>
      </c>
      <c r="H32" s="72">
        <v>1969</v>
      </c>
      <c r="I32" s="73" t="s">
        <v>16</v>
      </c>
      <c r="J32" s="67"/>
      <c r="K32" s="66"/>
      <c r="L32" s="67"/>
      <c r="M32" s="75"/>
      <c r="N32" s="68"/>
      <c r="O32" s="74"/>
      <c r="P32" s="67"/>
      <c r="Q32" s="67"/>
      <c r="R32" s="68"/>
      <c r="S32" s="68"/>
      <c r="T32" s="69" t="s">
        <v>406</v>
      </c>
      <c r="U32" s="69"/>
    </row>
    <row r="33" spans="1:21" ht="12" customHeight="1" x14ac:dyDescent="0.2">
      <c r="A33" s="165" t="s">
        <v>408</v>
      </c>
      <c r="B33" s="217"/>
      <c r="C33" s="166" t="s">
        <v>409</v>
      </c>
      <c r="D33" s="168" t="s">
        <v>188</v>
      </c>
      <c r="E33" s="168" t="s">
        <v>410</v>
      </c>
      <c r="F33" s="169">
        <v>1.0900000000000001</v>
      </c>
      <c r="G33" s="170"/>
      <c r="H33" s="171">
        <v>4360</v>
      </c>
      <c r="I33" s="172" t="s">
        <v>16</v>
      </c>
      <c r="J33" s="173"/>
      <c r="K33" s="168"/>
      <c r="L33" s="173"/>
      <c r="M33" s="174"/>
      <c r="N33" s="175"/>
      <c r="O33" s="176"/>
      <c r="P33" s="173"/>
      <c r="Q33" s="173"/>
      <c r="R33" s="175"/>
      <c r="S33" s="175"/>
      <c r="T33" s="177" t="s">
        <v>434</v>
      </c>
      <c r="U33" s="177" t="s">
        <v>432</v>
      </c>
    </row>
    <row r="34" spans="1:21" ht="12" customHeight="1" x14ac:dyDescent="0.2">
      <c r="A34" s="165"/>
      <c r="B34" s="217"/>
      <c r="C34" s="167" t="s">
        <v>411</v>
      </c>
      <c r="D34" s="187" t="s">
        <v>188</v>
      </c>
      <c r="E34" s="187" t="s">
        <v>412</v>
      </c>
      <c r="F34" s="188">
        <v>0.14499999999999999</v>
      </c>
      <c r="G34" s="55">
        <f>SUM(F33:F34)</f>
        <v>1.2350000000000001</v>
      </c>
      <c r="H34" s="190">
        <v>363</v>
      </c>
      <c r="I34" s="191" t="s">
        <v>17</v>
      </c>
      <c r="J34" s="192"/>
      <c r="K34" s="187"/>
      <c r="L34" s="192"/>
      <c r="M34" s="193"/>
      <c r="N34" s="194"/>
      <c r="O34" s="195"/>
      <c r="P34" s="192"/>
      <c r="Q34" s="192"/>
      <c r="R34" s="194"/>
      <c r="S34" s="194"/>
      <c r="T34" s="196" t="s">
        <v>434</v>
      </c>
      <c r="U34" s="196" t="s">
        <v>432</v>
      </c>
    </row>
    <row r="35" spans="1:21" ht="12" customHeight="1" x14ac:dyDescent="0.2">
      <c r="A35" s="13" t="s">
        <v>413</v>
      </c>
      <c r="B35" s="16"/>
      <c r="C35" s="17" t="s">
        <v>142</v>
      </c>
      <c r="D35" s="66" t="s">
        <v>414</v>
      </c>
      <c r="E35" s="66" t="s">
        <v>415</v>
      </c>
      <c r="F35" s="70">
        <v>1.2350000000000001</v>
      </c>
      <c r="G35" s="71">
        <f>F35</f>
        <v>1.2350000000000001</v>
      </c>
      <c r="H35" s="72">
        <v>7052</v>
      </c>
      <c r="I35" s="73" t="s">
        <v>18</v>
      </c>
      <c r="J35" s="67"/>
      <c r="K35" s="66"/>
      <c r="L35" s="67"/>
      <c r="M35" s="75"/>
      <c r="N35" s="68"/>
      <c r="O35" s="74"/>
      <c r="P35" s="67"/>
      <c r="Q35" s="67"/>
      <c r="R35" s="68"/>
      <c r="S35" s="68"/>
      <c r="T35" s="69" t="s">
        <v>435</v>
      </c>
      <c r="U35" s="69" t="s">
        <v>432</v>
      </c>
    </row>
    <row r="36" spans="1:21" ht="12" customHeight="1" x14ac:dyDescent="0.2">
      <c r="A36" s="165" t="s">
        <v>416</v>
      </c>
      <c r="B36" s="217"/>
      <c r="C36" s="166" t="s">
        <v>417</v>
      </c>
      <c r="D36" s="168" t="s">
        <v>188</v>
      </c>
      <c r="E36" s="168" t="s">
        <v>418</v>
      </c>
      <c r="F36" s="169">
        <v>0.35</v>
      </c>
      <c r="G36" s="170"/>
      <c r="H36" s="171">
        <v>1698</v>
      </c>
      <c r="I36" s="172" t="s">
        <v>16</v>
      </c>
      <c r="J36" s="173"/>
      <c r="K36" s="168"/>
      <c r="L36" s="173"/>
      <c r="M36" s="174"/>
      <c r="N36" s="175"/>
      <c r="O36" s="176"/>
      <c r="P36" s="173"/>
      <c r="Q36" s="173"/>
      <c r="R36" s="175"/>
      <c r="S36" s="175"/>
      <c r="T36" s="177" t="s">
        <v>436</v>
      </c>
      <c r="U36" s="177" t="s">
        <v>432</v>
      </c>
    </row>
    <row r="37" spans="1:21" ht="12" customHeight="1" x14ac:dyDescent="0.2">
      <c r="A37" s="165"/>
      <c r="B37" s="217"/>
      <c r="C37" s="166"/>
      <c r="D37" s="187" t="s">
        <v>418</v>
      </c>
      <c r="E37" s="187" t="s">
        <v>419</v>
      </c>
      <c r="F37" s="188">
        <v>0.105</v>
      </c>
      <c r="G37" s="55">
        <f>SUM(F36:F37)</f>
        <v>0.45499999999999996</v>
      </c>
      <c r="H37" s="190">
        <v>368</v>
      </c>
      <c r="I37" s="191" t="s">
        <v>18</v>
      </c>
      <c r="J37" s="192"/>
      <c r="K37" s="187"/>
      <c r="L37" s="192"/>
      <c r="M37" s="193"/>
      <c r="N37" s="194"/>
      <c r="O37" s="195"/>
      <c r="P37" s="192"/>
      <c r="Q37" s="192"/>
      <c r="R37" s="194"/>
      <c r="S37" s="194"/>
      <c r="T37" s="196" t="s">
        <v>436</v>
      </c>
      <c r="U37" s="196" t="s">
        <v>432</v>
      </c>
    </row>
    <row r="38" spans="1:21" ht="12" customHeight="1" x14ac:dyDescent="0.2">
      <c r="A38" s="18" t="s">
        <v>420</v>
      </c>
      <c r="B38" s="19"/>
      <c r="C38" s="20" t="s">
        <v>421</v>
      </c>
      <c r="D38" s="37" t="s">
        <v>188</v>
      </c>
      <c r="E38" s="37" t="s">
        <v>422</v>
      </c>
      <c r="F38" s="52">
        <v>7.0000000000000007E-2</v>
      </c>
      <c r="G38" s="53"/>
      <c r="H38" s="90">
        <v>280</v>
      </c>
      <c r="I38" s="91" t="s">
        <v>18</v>
      </c>
      <c r="J38" s="38"/>
      <c r="K38" s="37"/>
      <c r="L38" s="38"/>
      <c r="M38" s="92"/>
      <c r="N38" s="60"/>
      <c r="O38" s="93"/>
      <c r="P38" s="38"/>
      <c r="Q38" s="38"/>
      <c r="R38" s="60"/>
      <c r="S38" s="60"/>
      <c r="T38" s="64" t="s">
        <v>437</v>
      </c>
      <c r="U38" s="64" t="s">
        <v>432</v>
      </c>
    </row>
    <row r="39" spans="1:21" ht="12" customHeight="1" x14ac:dyDescent="0.2">
      <c r="A39" s="21"/>
      <c r="B39" s="14"/>
      <c r="C39" s="15"/>
      <c r="D39" s="39" t="s">
        <v>422</v>
      </c>
      <c r="E39" s="39" t="s">
        <v>423</v>
      </c>
      <c r="F39" s="54">
        <v>0.51</v>
      </c>
      <c r="G39" s="55">
        <f>SUM(F38:F39)</f>
        <v>0.58000000000000007</v>
      </c>
      <c r="H39" s="94">
        <v>2040</v>
      </c>
      <c r="I39" s="95" t="s">
        <v>16</v>
      </c>
      <c r="J39" s="40"/>
      <c r="K39" s="39"/>
      <c r="L39" s="40"/>
      <c r="M39" s="96"/>
      <c r="N39" s="61"/>
      <c r="O39" s="97"/>
      <c r="P39" s="40"/>
      <c r="Q39" s="40"/>
      <c r="R39" s="61"/>
      <c r="S39" s="61"/>
      <c r="T39" s="65" t="s">
        <v>437</v>
      </c>
      <c r="U39" s="65" t="s">
        <v>432</v>
      </c>
    </row>
    <row r="40" spans="1:21" ht="12" customHeight="1" x14ac:dyDescent="0.2">
      <c r="A40" s="165" t="s">
        <v>424</v>
      </c>
      <c r="B40" s="217" t="s">
        <v>462</v>
      </c>
      <c r="C40" s="166" t="s">
        <v>92</v>
      </c>
      <c r="D40" s="178" t="s">
        <v>425</v>
      </c>
      <c r="E40" s="178" t="s">
        <v>426</v>
      </c>
      <c r="F40" s="179">
        <v>0.55000000000000004</v>
      </c>
      <c r="G40" s="71">
        <f>F40</f>
        <v>0.55000000000000004</v>
      </c>
      <c r="H40" s="180">
        <v>2475</v>
      </c>
      <c r="I40" s="181" t="s">
        <v>18</v>
      </c>
      <c r="J40" s="182"/>
      <c r="K40" s="178"/>
      <c r="L40" s="182"/>
      <c r="M40" s="183"/>
      <c r="N40" s="184"/>
      <c r="O40" s="185"/>
      <c r="P40" s="182"/>
      <c r="Q40" s="182"/>
      <c r="R40" s="184"/>
      <c r="S40" s="184"/>
      <c r="T40" s="186" t="s">
        <v>438</v>
      </c>
      <c r="U40" s="186" t="s">
        <v>433</v>
      </c>
    </row>
    <row r="41" spans="1:21" ht="12" customHeight="1" x14ac:dyDescent="0.2">
      <c r="A41" s="18" t="s">
        <v>427</v>
      </c>
      <c r="B41" s="19" t="s">
        <v>463</v>
      </c>
      <c r="C41" s="20" t="s">
        <v>465</v>
      </c>
      <c r="D41" s="37" t="s">
        <v>425</v>
      </c>
      <c r="E41" s="37" t="s">
        <v>428</v>
      </c>
      <c r="F41" s="52">
        <v>0.34499999999999997</v>
      </c>
      <c r="G41" s="53"/>
      <c r="H41" s="90">
        <v>1380</v>
      </c>
      <c r="I41" s="91" t="s">
        <v>18</v>
      </c>
      <c r="J41" s="38"/>
      <c r="K41" s="37"/>
      <c r="L41" s="38"/>
      <c r="M41" s="92"/>
      <c r="N41" s="60"/>
      <c r="O41" s="93"/>
      <c r="P41" s="38"/>
      <c r="Q41" s="38"/>
      <c r="R41" s="60"/>
      <c r="S41" s="60"/>
      <c r="T41" s="64" t="s">
        <v>439</v>
      </c>
      <c r="U41" s="64" t="s">
        <v>433</v>
      </c>
    </row>
    <row r="42" spans="1:21" ht="12" customHeight="1" x14ac:dyDescent="0.2">
      <c r="A42" s="21"/>
      <c r="B42" s="14"/>
      <c r="C42" s="15"/>
      <c r="D42" s="39" t="s">
        <v>428</v>
      </c>
      <c r="E42" s="39" t="s">
        <v>429</v>
      </c>
      <c r="F42" s="54">
        <v>1.1299999999999999</v>
      </c>
      <c r="G42" s="55">
        <f>SUM(F41:F42)</f>
        <v>1.4749999999999999</v>
      </c>
      <c r="H42" s="94">
        <v>3950</v>
      </c>
      <c r="I42" s="95" t="s">
        <v>16</v>
      </c>
      <c r="J42" s="40"/>
      <c r="K42" s="39"/>
      <c r="L42" s="40"/>
      <c r="M42" s="96"/>
      <c r="N42" s="61"/>
      <c r="O42" s="97"/>
      <c r="P42" s="40"/>
      <c r="Q42" s="40"/>
      <c r="R42" s="61"/>
      <c r="S42" s="61"/>
      <c r="T42" s="65" t="s">
        <v>439</v>
      </c>
      <c r="U42" s="65" t="s">
        <v>433</v>
      </c>
    </row>
    <row r="43" spans="1:21" ht="12" customHeight="1" x14ac:dyDescent="0.2">
      <c r="A43" s="21" t="s">
        <v>430</v>
      </c>
      <c r="B43" s="14" t="s">
        <v>464</v>
      </c>
      <c r="C43" s="15" t="s">
        <v>200</v>
      </c>
      <c r="D43" s="197" t="s">
        <v>425</v>
      </c>
      <c r="E43" s="197" t="s">
        <v>431</v>
      </c>
      <c r="F43" s="198">
        <v>0.125</v>
      </c>
      <c r="G43" s="71">
        <f>F43</f>
        <v>0.125</v>
      </c>
      <c r="H43" s="199">
        <v>500</v>
      </c>
      <c r="I43" s="200" t="s">
        <v>16</v>
      </c>
      <c r="J43" s="201"/>
      <c r="K43" s="197"/>
      <c r="L43" s="201"/>
      <c r="M43" s="202"/>
      <c r="N43" s="203"/>
      <c r="O43" s="204"/>
      <c r="P43" s="201"/>
      <c r="Q43" s="201"/>
      <c r="R43" s="203"/>
      <c r="S43" s="203"/>
      <c r="T43" s="205" t="s">
        <v>440</v>
      </c>
      <c r="U43" s="205" t="s">
        <v>433</v>
      </c>
    </row>
    <row r="44" spans="1:21" ht="5.0999999999999996" customHeight="1" x14ac:dyDescent="0.2">
      <c r="A44" s="41"/>
      <c r="B44" s="41"/>
      <c r="C44" s="42"/>
      <c r="F44" s="32"/>
      <c r="G44" s="32"/>
      <c r="M44" s="76"/>
      <c r="N44" s="62"/>
      <c r="R44" s="62"/>
      <c r="S44" s="62"/>
    </row>
    <row r="45" spans="1:21" ht="12" customHeight="1" x14ac:dyDescent="0.2">
      <c r="A45" s="43" t="s">
        <v>366</v>
      </c>
      <c r="B45" s="26"/>
      <c r="C45" s="26"/>
      <c r="D45" s="26"/>
      <c r="E45" s="26"/>
      <c r="F45" s="56"/>
      <c r="G45" s="44">
        <f>SUM(G8:G43)</f>
        <v>34.584999999999994</v>
      </c>
      <c r="H45" s="45">
        <f>SUM(H8:H43)</f>
        <v>151124</v>
      </c>
      <c r="I45" s="27"/>
      <c r="J45" s="8"/>
      <c r="K45" s="28"/>
      <c r="L45" s="29" t="s">
        <v>19</v>
      </c>
      <c r="M45" s="77">
        <f>SUM(M8:M43)</f>
        <v>0</v>
      </c>
      <c r="N45" s="63">
        <f>SUM(N8:N43)</f>
        <v>0</v>
      </c>
      <c r="O45" s="25"/>
      <c r="P45" s="25"/>
      <c r="Q45" s="29" t="s">
        <v>20</v>
      </c>
      <c r="R45" s="63">
        <f>SUM(R8:R43)</f>
        <v>0</v>
      </c>
      <c r="S45" s="63">
        <f>SUM(S8:S43)</f>
        <v>0</v>
      </c>
    </row>
    <row r="46" spans="1:21" ht="12" customHeight="1" x14ac:dyDescent="0.2">
      <c r="A46" s="46" t="s">
        <v>21</v>
      </c>
      <c r="B46" s="30"/>
      <c r="C46" s="30"/>
      <c r="D46" s="30"/>
      <c r="E46" s="30"/>
      <c r="F46" s="56"/>
      <c r="G46" s="78">
        <f>SUMIF(I8:I43,"melnais",F8:F43)+SUMIF(I8:I43,"virsmas aps.",F8:F43)</f>
        <v>4.8249999999999993</v>
      </c>
      <c r="H46" s="79">
        <f>SUMIF(I8:I43,"melnais",H8:H43)+SUMIF(I8:I43,"virsmas aps.",H8:H43)</f>
        <v>22581</v>
      </c>
      <c r="I46" s="31"/>
      <c r="J46" s="32"/>
      <c r="K46" s="25"/>
      <c r="L46" s="25"/>
      <c r="M46" s="33"/>
      <c r="N46" s="33"/>
      <c r="O46" s="25"/>
      <c r="P46" s="25"/>
      <c r="Q46" s="25"/>
      <c r="R46" s="25"/>
      <c r="S46" s="25"/>
    </row>
    <row r="47" spans="1:21" ht="12" customHeight="1" x14ac:dyDescent="0.2">
      <c r="A47" s="46" t="s">
        <v>22</v>
      </c>
      <c r="B47" s="30"/>
      <c r="C47" s="30"/>
      <c r="D47" s="30"/>
      <c r="E47" s="30"/>
      <c r="F47" s="56"/>
      <c r="G47" s="78">
        <f>SUMIF(I8:I43,"bruģis",F8:F43)</f>
        <v>0</v>
      </c>
      <c r="H47" s="79">
        <f>SUMIF(I8:I43,"bruģis",H8:H43)</f>
        <v>0</v>
      </c>
      <c r="J47" s="89"/>
      <c r="K47" s="89"/>
      <c r="L47" s="89"/>
      <c r="O47" s="25"/>
      <c r="P47" s="25"/>
      <c r="Q47" s="25"/>
      <c r="R47" s="25"/>
      <c r="S47" s="25"/>
    </row>
    <row r="48" spans="1:21" ht="12" customHeight="1" x14ac:dyDescent="0.2">
      <c r="A48" s="46" t="s">
        <v>23</v>
      </c>
      <c r="B48" s="30"/>
      <c r="C48" s="30"/>
      <c r="D48" s="30"/>
      <c r="E48" s="30"/>
      <c r="F48" s="56"/>
      <c r="G48" s="78">
        <f>SUMIF(I8:I43,"grants",F8:F43)</f>
        <v>29.105000000000004</v>
      </c>
      <c r="H48" s="79">
        <f>SUMIF(I8:I43,"grants",H8:H43)</f>
        <v>125949</v>
      </c>
      <c r="J48" s="89"/>
      <c r="K48" s="25"/>
      <c r="L48" s="89" t="s">
        <v>45</v>
      </c>
      <c r="O48" s="25"/>
      <c r="P48" s="25"/>
      <c r="Q48" s="25"/>
      <c r="R48" s="25"/>
      <c r="S48" s="25"/>
    </row>
    <row r="49" spans="1:21" ht="12" customHeight="1" x14ac:dyDescent="0.2">
      <c r="A49" s="46" t="s">
        <v>25</v>
      </c>
      <c r="B49" s="30"/>
      <c r="C49" s="30"/>
      <c r="D49" s="30"/>
      <c r="E49" s="30"/>
      <c r="F49" s="56"/>
      <c r="G49" s="78">
        <f>SUMIF(I8:I43,"cits segums",F8:F43)</f>
        <v>0.65500000000000003</v>
      </c>
      <c r="H49" s="79">
        <f>SUMIF(I8:I43,"cits segums",H8:H43)</f>
        <v>2594</v>
      </c>
      <c r="I49" s="32"/>
      <c r="J49" s="8"/>
      <c r="K49" s="34"/>
      <c r="O49" s="25"/>
      <c r="P49" s="25"/>
      <c r="Q49" s="25"/>
      <c r="R49" s="25"/>
      <c r="S49" s="25"/>
    </row>
    <row r="50" spans="1:21" ht="5.0999999999999996" customHeight="1" x14ac:dyDescent="0.2">
      <c r="A50" s="5"/>
      <c r="B50" s="5"/>
      <c r="C50" s="5"/>
      <c r="D50" s="5"/>
      <c r="E50" s="5"/>
      <c r="F50" s="35"/>
      <c r="G50" s="35"/>
      <c r="H50" s="47"/>
      <c r="I50" s="23"/>
      <c r="J50" s="8"/>
      <c r="K50" s="25"/>
      <c r="O50" s="25"/>
      <c r="P50" s="25"/>
      <c r="Q50" s="25"/>
      <c r="R50" s="25"/>
      <c r="S50" s="25"/>
    </row>
    <row r="51" spans="1:21" ht="12" customHeight="1" x14ac:dyDescent="0.2">
      <c r="A51" s="4" t="s">
        <v>44</v>
      </c>
      <c r="B51" s="81" t="s">
        <v>24</v>
      </c>
      <c r="C51" s="81"/>
      <c r="D51" s="81"/>
      <c r="E51" s="81"/>
      <c r="F51" s="81"/>
      <c r="G51" s="36"/>
      <c r="H51" s="85" t="s">
        <v>40</v>
      </c>
      <c r="I51" s="298" t="str">
        <f>KOPA!A31</f>
        <v>2025.gada 10.maijs</v>
      </c>
      <c r="J51" s="298"/>
      <c r="K51" s="84"/>
      <c r="L51" s="85" t="s">
        <v>41</v>
      </c>
      <c r="M51" s="36"/>
      <c r="N51" s="36"/>
      <c r="Q51" s="25"/>
      <c r="R51" s="25"/>
      <c r="S51" s="25"/>
    </row>
    <row r="52" spans="1:21" ht="5.0999999999999996" customHeight="1" x14ac:dyDescent="0.2">
      <c r="A52" s="6"/>
      <c r="B52" s="82"/>
      <c r="C52" s="82"/>
      <c r="D52" s="82"/>
      <c r="E52" s="82"/>
      <c r="F52" s="82"/>
      <c r="G52" s="88"/>
      <c r="H52" s="83"/>
      <c r="I52" s="82"/>
      <c r="J52" s="82"/>
      <c r="K52" s="83"/>
      <c r="L52" s="86"/>
      <c r="N52" s="88"/>
      <c r="O52" s="88"/>
      <c r="P52" s="58"/>
      <c r="Q52" s="25"/>
      <c r="R52" s="25"/>
      <c r="S52" s="25"/>
    </row>
    <row r="53" spans="1:21" ht="12" customHeight="1" x14ac:dyDescent="0.2">
      <c r="A53" s="4" t="s">
        <v>43</v>
      </c>
      <c r="B53" s="81" t="s">
        <v>63</v>
      </c>
      <c r="C53" s="81"/>
      <c r="D53" s="81"/>
      <c r="E53" s="81"/>
      <c r="F53" s="81"/>
      <c r="G53" s="36"/>
      <c r="H53" s="85" t="s">
        <v>40</v>
      </c>
      <c r="I53" s="298"/>
      <c r="J53" s="298"/>
      <c r="K53" s="84"/>
      <c r="L53" s="85" t="s">
        <v>41</v>
      </c>
      <c r="M53" s="36"/>
      <c r="N53" s="36"/>
      <c r="Q53" s="25"/>
      <c r="R53" s="25"/>
      <c r="S53" s="25"/>
    </row>
    <row r="54" spans="1:21" ht="5.0999999999999996" customHeight="1" x14ac:dyDescent="0.2">
      <c r="A54" s="4"/>
      <c r="B54" s="82"/>
      <c r="C54" s="82"/>
      <c r="D54" s="82"/>
      <c r="E54" s="82"/>
      <c r="F54" s="82"/>
      <c r="G54" s="88"/>
      <c r="H54" s="83"/>
      <c r="I54" s="82"/>
      <c r="J54" s="82"/>
      <c r="K54" s="83"/>
      <c r="L54" s="86"/>
      <c r="N54" s="88"/>
      <c r="O54" s="88"/>
      <c r="P54" s="58"/>
      <c r="Q54" s="25"/>
      <c r="R54" s="25"/>
      <c r="S54" s="25"/>
    </row>
    <row r="55" spans="1:21" ht="12" customHeight="1" x14ac:dyDescent="0.2">
      <c r="A55" s="4" t="s">
        <v>42</v>
      </c>
      <c r="B55" s="81" t="s">
        <v>64</v>
      </c>
      <c r="C55" s="81"/>
      <c r="D55" s="81"/>
      <c r="E55" s="81"/>
      <c r="F55" s="81"/>
      <c r="G55" s="36"/>
      <c r="H55" s="85" t="s">
        <v>40</v>
      </c>
      <c r="I55" s="298"/>
      <c r="J55" s="298"/>
      <c r="K55" s="84"/>
      <c r="L55" s="85" t="s">
        <v>41</v>
      </c>
      <c r="M55" s="36"/>
      <c r="N55" s="36"/>
      <c r="Q55" s="25"/>
      <c r="R55" s="25"/>
      <c r="S55" s="25"/>
    </row>
    <row r="56" spans="1:21" ht="5.0999999999999996" customHeight="1" x14ac:dyDescent="0.2">
      <c r="D56" s="287"/>
      <c r="E56" s="287"/>
      <c r="F56" s="287"/>
      <c r="G56" s="288"/>
      <c r="H56" s="288"/>
      <c r="I56" s="287"/>
      <c r="J56" s="287"/>
      <c r="K56" s="288"/>
      <c r="L56" s="288"/>
      <c r="N56" s="289"/>
      <c r="O56" s="289"/>
      <c r="P56" s="58"/>
    </row>
    <row r="57" spans="1:21" ht="14.1" customHeight="1" x14ac:dyDescent="0.25">
      <c r="A57" s="87"/>
      <c r="B57" s="290" t="s">
        <v>39</v>
      </c>
      <c r="C57" s="290"/>
      <c r="D57" s="290"/>
      <c r="E57" s="290"/>
      <c r="F57" s="290"/>
      <c r="G57" s="290"/>
      <c r="H57" s="290"/>
      <c r="I57" s="290"/>
      <c r="J57" s="290"/>
      <c r="K57" s="290"/>
      <c r="L57" s="290"/>
      <c r="M57" s="290"/>
      <c r="N57" s="290"/>
      <c r="O57" s="290"/>
      <c r="P57" s="290"/>
      <c r="Q57" s="290"/>
      <c r="R57" s="290"/>
      <c r="S57" s="290"/>
      <c r="T57" s="290"/>
      <c r="U57" s="87"/>
    </row>
  </sheetData>
  <mergeCells count="28">
    <mergeCell ref="T3:T5"/>
    <mergeCell ref="U3:U6"/>
    <mergeCell ref="D4:I4"/>
    <mergeCell ref="J4:Q4"/>
    <mergeCell ref="R4:S5"/>
    <mergeCell ref="D5:E5"/>
    <mergeCell ref="I53:J53"/>
    <mergeCell ref="I55:J55"/>
    <mergeCell ref="E1:P2"/>
    <mergeCell ref="A3:A6"/>
    <mergeCell ref="B3:C6"/>
    <mergeCell ref="D3:S3"/>
    <mergeCell ref="D56:L56"/>
    <mergeCell ref="N56:O56"/>
    <mergeCell ref="B57:T57"/>
    <mergeCell ref="N5:N6"/>
    <mergeCell ref="O5:O6"/>
    <mergeCell ref="P5:P6"/>
    <mergeCell ref="Q5:Q6"/>
    <mergeCell ref="B7:C7"/>
    <mergeCell ref="F7:G7"/>
    <mergeCell ref="F5:G5"/>
    <mergeCell ref="H5:H6"/>
    <mergeCell ref="I5:I6"/>
    <mergeCell ref="J5:J6"/>
    <mergeCell ref="K5:L5"/>
    <mergeCell ref="M5:M6"/>
    <mergeCell ref="I51:J51"/>
  </mergeCells>
  <pageMargins left="0.19685039370078741" right="0.19685039370078741" top="0.255" bottom="0.48749999999999999" header="0.31496062992125984" footer="0.31496062992125984"/>
  <pageSetup paperSize="9" scale="79" orientation="landscape" r:id="rId1"/>
  <headerFooter>
    <oddFooter xml:space="preserve">&amp;RLapa &amp;P no &amp;N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6A0A92-64D6-427F-BABE-4CAE9DF71BBD}">
  <dimension ref="A1:U89"/>
  <sheetViews>
    <sheetView showGridLines="0" view="pageLayout" zoomScaleNormal="100" zoomScaleSheetLayoutView="100" workbookViewId="0">
      <selection activeCell="A3" sqref="A3:A6"/>
    </sheetView>
  </sheetViews>
  <sheetFormatPr defaultRowHeight="12.75" x14ac:dyDescent="0.2"/>
  <cols>
    <col min="1" max="1" width="12.7109375" style="7" customWidth="1"/>
    <col min="2" max="2" width="4.7109375" style="7" customWidth="1"/>
    <col min="3" max="3" width="20.7109375" style="8" customWidth="1"/>
    <col min="4" max="5" width="5.7109375" style="8" customWidth="1"/>
    <col min="6" max="7" width="6.42578125" style="22" customWidth="1"/>
    <col min="8" max="8" width="8.5703125" style="32" customWidth="1"/>
    <col min="9" max="9" width="9.7109375" style="8" customWidth="1"/>
    <col min="10" max="10" width="8.7109375" style="23" customWidth="1"/>
    <col min="11" max="11" width="5.7109375" style="24" customWidth="1"/>
    <col min="12" max="12" width="10.140625" style="24" customWidth="1"/>
    <col min="13" max="13" width="6" style="24" customWidth="1"/>
    <col min="14" max="14" width="8.5703125" style="24" customWidth="1"/>
    <col min="15" max="16" width="10.140625" style="24" customWidth="1"/>
    <col min="17" max="17" width="9.7109375" style="24" customWidth="1"/>
    <col min="18" max="19" width="6.7109375" style="24" customWidth="1"/>
    <col min="20" max="20" width="12.7109375" style="154" customWidth="1"/>
    <col min="21" max="21" width="9.7109375" style="25" customWidth="1"/>
  </cols>
  <sheetData>
    <row r="1" spans="1:21" x14ac:dyDescent="0.2">
      <c r="A1" s="1"/>
      <c r="B1" s="1"/>
      <c r="C1" s="2"/>
      <c r="D1" s="59"/>
      <c r="E1" s="299" t="s">
        <v>363</v>
      </c>
      <c r="F1" s="299"/>
      <c r="G1" s="299"/>
      <c r="H1" s="299"/>
      <c r="I1" s="299"/>
      <c r="J1" s="299"/>
      <c r="K1" s="299"/>
      <c r="L1" s="299"/>
      <c r="M1" s="299"/>
      <c r="N1" s="299"/>
      <c r="O1" s="299"/>
      <c r="P1" s="299"/>
      <c r="Q1" s="59"/>
      <c r="R1" s="59"/>
      <c r="S1" s="59"/>
      <c r="T1" s="150"/>
      <c r="U1" s="4" t="s">
        <v>38</v>
      </c>
    </row>
    <row r="2" spans="1:21" x14ac:dyDescent="0.2">
      <c r="A2" s="8"/>
      <c r="B2" s="8"/>
      <c r="E2" s="300"/>
      <c r="F2" s="300"/>
      <c r="G2" s="300"/>
      <c r="H2" s="300"/>
      <c r="I2" s="300"/>
      <c r="J2" s="300"/>
      <c r="K2" s="300"/>
      <c r="L2" s="300"/>
      <c r="M2" s="300"/>
      <c r="N2" s="300"/>
      <c r="O2" s="300"/>
      <c r="P2" s="300"/>
      <c r="Q2" s="8"/>
      <c r="R2" s="8"/>
      <c r="S2" s="8"/>
      <c r="T2" s="151"/>
      <c r="U2" s="80" t="s">
        <v>37</v>
      </c>
    </row>
    <row r="3" spans="1:21" x14ac:dyDescent="0.2">
      <c r="A3" s="296" t="s">
        <v>29</v>
      </c>
      <c r="B3" s="313" t="s">
        <v>30</v>
      </c>
      <c r="C3" s="314"/>
      <c r="D3" s="304" t="s">
        <v>5</v>
      </c>
      <c r="E3" s="305"/>
      <c r="F3" s="305"/>
      <c r="G3" s="305"/>
      <c r="H3" s="305"/>
      <c r="I3" s="305"/>
      <c r="J3" s="305"/>
      <c r="K3" s="305"/>
      <c r="L3" s="305"/>
      <c r="M3" s="305"/>
      <c r="N3" s="305"/>
      <c r="O3" s="305"/>
      <c r="P3" s="305"/>
      <c r="Q3" s="305"/>
      <c r="R3" s="305"/>
      <c r="S3" s="306"/>
      <c r="T3" s="307" t="s">
        <v>4</v>
      </c>
      <c r="U3" s="296" t="s">
        <v>36</v>
      </c>
    </row>
    <row r="4" spans="1:21" x14ac:dyDescent="0.2">
      <c r="A4" s="296"/>
      <c r="B4" s="315"/>
      <c r="C4" s="302"/>
      <c r="D4" s="308" t="s">
        <v>6</v>
      </c>
      <c r="E4" s="308"/>
      <c r="F4" s="308"/>
      <c r="G4" s="308"/>
      <c r="H4" s="308"/>
      <c r="I4" s="308"/>
      <c r="J4" s="297" t="s">
        <v>7</v>
      </c>
      <c r="K4" s="297"/>
      <c r="L4" s="297"/>
      <c r="M4" s="297"/>
      <c r="N4" s="297"/>
      <c r="O4" s="297"/>
      <c r="P4" s="297"/>
      <c r="Q4" s="297"/>
      <c r="R4" s="309" t="s">
        <v>33</v>
      </c>
      <c r="S4" s="310"/>
      <c r="T4" s="307"/>
      <c r="U4" s="296"/>
    </row>
    <row r="5" spans="1:21" ht="15.95" customHeight="1" x14ac:dyDescent="0.2">
      <c r="A5" s="296"/>
      <c r="B5" s="315"/>
      <c r="C5" s="302"/>
      <c r="D5" s="308" t="s">
        <v>8</v>
      </c>
      <c r="E5" s="308"/>
      <c r="F5" s="294" t="s">
        <v>26</v>
      </c>
      <c r="G5" s="295"/>
      <c r="H5" s="296" t="s">
        <v>12</v>
      </c>
      <c r="I5" s="296" t="s">
        <v>9</v>
      </c>
      <c r="J5" s="297" t="s">
        <v>10</v>
      </c>
      <c r="K5" s="297" t="s">
        <v>3</v>
      </c>
      <c r="L5" s="297"/>
      <c r="M5" s="291" t="s">
        <v>11</v>
      </c>
      <c r="N5" s="291" t="s">
        <v>12</v>
      </c>
      <c r="O5" s="291" t="s">
        <v>13</v>
      </c>
      <c r="P5" s="291" t="s">
        <v>31</v>
      </c>
      <c r="Q5" s="291" t="s">
        <v>14</v>
      </c>
      <c r="R5" s="311"/>
      <c r="S5" s="312"/>
      <c r="T5" s="307"/>
      <c r="U5" s="296"/>
    </row>
    <row r="6" spans="1:21" ht="27.95" customHeight="1" x14ac:dyDescent="0.2">
      <c r="A6" s="296"/>
      <c r="B6" s="316"/>
      <c r="C6" s="303"/>
      <c r="D6" s="9" t="s">
        <v>0</v>
      </c>
      <c r="E6" s="9" t="s">
        <v>1</v>
      </c>
      <c r="F6" s="50" t="s">
        <v>28</v>
      </c>
      <c r="G6" s="51" t="s">
        <v>27</v>
      </c>
      <c r="H6" s="296"/>
      <c r="I6" s="296"/>
      <c r="J6" s="297"/>
      <c r="K6" s="10" t="s">
        <v>2</v>
      </c>
      <c r="L6" s="10" t="s">
        <v>15</v>
      </c>
      <c r="M6" s="291"/>
      <c r="N6" s="291"/>
      <c r="O6" s="291"/>
      <c r="P6" s="291"/>
      <c r="Q6" s="291"/>
      <c r="R6" s="57" t="s">
        <v>34</v>
      </c>
      <c r="S6" s="57" t="s">
        <v>32</v>
      </c>
      <c r="T6" s="152" t="s">
        <v>35</v>
      </c>
      <c r="U6" s="296"/>
    </row>
    <row r="7" spans="1:21" ht="12" customHeight="1" x14ac:dyDescent="0.2">
      <c r="A7" s="11">
        <v>1</v>
      </c>
      <c r="B7" s="292">
        <v>2</v>
      </c>
      <c r="C7" s="293"/>
      <c r="D7" s="11">
        <v>3</v>
      </c>
      <c r="E7" s="11">
        <v>4</v>
      </c>
      <c r="F7" s="292">
        <v>5</v>
      </c>
      <c r="G7" s="293"/>
      <c r="H7" s="11">
        <v>6</v>
      </c>
      <c r="I7" s="11">
        <v>7</v>
      </c>
      <c r="J7" s="12">
        <v>8</v>
      </c>
      <c r="K7" s="12">
        <v>9</v>
      </c>
      <c r="L7" s="12">
        <v>10</v>
      </c>
      <c r="M7" s="12">
        <v>11</v>
      </c>
      <c r="N7" s="12">
        <v>12</v>
      </c>
      <c r="O7" s="12">
        <v>13</v>
      </c>
      <c r="P7" s="12">
        <v>14</v>
      </c>
      <c r="Q7" s="12">
        <v>15</v>
      </c>
      <c r="R7" s="12">
        <v>16</v>
      </c>
      <c r="S7" s="12">
        <v>17</v>
      </c>
      <c r="T7" s="153">
        <v>18</v>
      </c>
      <c r="U7" s="11">
        <v>19</v>
      </c>
    </row>
    <row r="8" spans="1:21" ht="12" customHeight="1" x14ac:dyDescent="0.2">
      <c r="A8" s="13" t="s">
        <v>483</v>
      </c>
      <c r="B8" s="16" t="s">
        <v>614</v>
      </c>
      <c r="C8" s="17" t="s">
        <v>675</v>
      </c>
      <c r="D8" s="66">
        <v>0</v>
      </c>
      <c r="E8" s="66">
        <v>4.34</v>
      </c>
      <c r="F8" s="70">
        <v>4.34</v>
      </c>
      <c r="G8" s="71">
        <f>F8</f>
        <v>4.34</v>
      </c>
      <c r="H8" s="72">
        <v>18988</v>
      </c>
      <c r="I8" s="73" t="s">
        <v>16</v>
      </c>
      <c r="J8" s="67"/>
      <c r="K8" s="66"/>
      <c r="L8" s="67"/>
      <c r="M8" s="75"/>
      <c r="N8" s="68"/>
      <c r="O8" s="74"/>
      <c r="P8" s="67"/>
      <c r="Q8" s="67"/>
      <c r="R8" s="68"/>
      <c r="S8" s="68"/>
      <c r="T8" s="69" t="s">
        <v>555</v>
      </c>
      <c r="U8" s="69"/>
    </row>
    <row r="9" spans="1:21" ht="12" customHeight="1" x14ac:dyDescent="0.2">
      <c r="A9" s="13" t="s">
        <v>484</v>
      </c>
      <c r="B9" s="16" t="s">
        <v>615</v>
      </c>
      <c r="C9" s="17" t="s">
        <v>676</v>
      </c>
      <c r="D9" s="66">
        <v>0</v>
      </c>
      <c r="E9" s="66">
        <v>0.77</v>
      </c>
      <c r="F9" s="70">
        <v>0.77</v>
      </c>
      <c r="G9" s="71">
        <f>F9</f>
        <v>0.77</v>
      </c>
      <c r="H9" s="72">
        <v>3369</v>
      </c>
      <c r="I9" s="73" t="s">
        <v>18</v>
      </c>
      <c r="J9" s="67"/>
      <c r="K9" s="66"/>
      <c r="L9" s="67"/>
      <c r="M9" s="75"/>
      <c r="N9" s="68"/>
      <c r="O9" s="74"/>
      <c r="P9" s="67"/>
      <c r="Q9" s="67"/>
      <c r="R9" s="68"/>
      <c r="S9" s="68"/>
      <c r="T9" s="69" t="s">
        <v>556</v>
      </c>
      <c r="U9" s="69"/>
    </row>
    <row r="10" spans="1:21" ht="12" customHeight="1" x14ac:dyDescent="0.2">
      <c r="A10" s="18" t="s">
        <v>485</v>
      </c>
      <c r="B10" s="19" t="s">
        <v>616</v>
      </c>
      <c r="C10" s="20" t="s">
        <v>677</v>
      </c>
      <c r="D10" s="37">
        <v>0</v>
      </c>
      <c r="E10" s="37">
        <v>0.1</v>
      </c>
      <c r="F10" s="52">
        <v>0.1</v>
      </c>
      <c r="G10" s="53"/>
      <c r="H10" s="90">
        <v>438</v>
      </c>
      <c r="I10" s="91" t="s">
        <v>18</v>
      </c>
      <c r="J10" s="38"/>
      <c r="K10" s="37"/>
      <c r="L10" s="38"/>
      <c r="M10" s="92"/>
      <c r="N10" s="60"/>
      <c r="O10" s="93"/>
      <c r="P10" s="38"/>
      <c r="Q10" s="38"/>
      <c r="R10" s="60"/>
      <c r="S10" s="60"/>
      <c r="T10" s="64" t="s">
        <v>557</v>
      </c>
      <c r="U10" s="64"/>
    </row>
    <row r="11" spans="1:21" ht="12" customHeight="1" x14ac:dyDescent="0.2">
      <c r="A11" s="165"/>
      <c r="B11" s="217"/>
      <c r="C11" s="166"/>
      <c r="D11" s="187">
        <v>0.1</v>
      </c>
      <c r="E11" s="187">
        <v>1.98</v>
      </c>
      <c r="F11" s="188">
        <v>1.88</v>
      </c>
      <c r="G11" s="55">
        <f>SUM(F10:F11)</f>
        <v>1.98</v>
      </c>
      <c r="H11" s="190">
        <v>8225</v>
      </c>
      <c r="I11" s="191" t="s">
        <v>16</v>
      </c>
      <c r="J11" s="192"/>
      <c r="K11" s="187"/>
      <c r="L11" s="192"/>
      <c r="M11" s="193"/>
      <c r="N11" s="194"/>
      <c r="O11" s="195"/>
      <c r="P11" s="192"/>
      <c r="Q11" s="192"/>
      <c r="R11" s="194"/>
      <c r="S11" s="194"/>
      <c r="T11" s="196" t="s">
        <v>557</v>
      </c>
      <c r="U11" s="196"/>
    </row>
    <row r="12" spans="1:21" ht="12" customHeight="1" x14ac:dyDescent="0.2">
      <c r="A12" s="13" t="s">
        <v>486</v>
      </c>
      <c r="B12" s="16" t="s">
        <v>617</v>
      </c>
      <c r="C12" s="17" t="s">
        <v>678</v>
      </c>
      <c r="D12" s="66">
        <v>0.68</v>
      </c>
      <c r="E12" s="66">
        <v>1.34</v>
      </c>
      <c r="F12" s="70">
        <v>0.66</v>
      </c>
      <c r="G12" s="71">
        <f>F12</f>
        <v>0.66</v>
      </c>
      <c r="H12" s="72">
        <v>2888</v>
      </c>
      <c r="I12" s="73" t="s">
        <v>16</v>
      </c>
      <c r="J12" s="67"/>
      <c r="K12" s="66"/>
      <c r="L12" s="67"/>
      <c r="M12" s="75"/>
      <c r="N12" s="68"/>
      <c r="O12" s="74"/>
      <c r="P12" s="67"/>
      <c r="Q12" s="67"/>
      <c r="R12" s="68"/>
      <c r="S12" s="68"/>
      <c r="T12" s="69" t="s">
        <v>558</v>
      </c>
      <c r="U12" s="69"/>
    </row>
    <row r="13" spans="1:21" ht="12" customHeight="1" x14ac:dyDescent="0.2">
      <c r="A13" s="165" t="s">
        <v>487</v>
      </c>
      <c r="B13" s="217" t="s">
        <v>618</v>
      </c>
      <c r="C13" s="166" t="s">
        <v>679</v>
      </c>
      <c r="D13" s="168">
        <v>0</v>
      </c>
      <c r="E13" s="168">
        <v>0.45500000000000002</v>
      </c>
      <c r="F13" s="169">
        <v>0.45500000000000002</v>
      </c>
      <c r="G13" s="170"/>
      <c r="H13" s="171">
        <v>1991</v>
      </c>
      <c r="I13" s="172" t="s">
        <v>18</v>
      </c>
      <c r="J13" s="173"/>
      <c r="K13" s="168"/>
      <c r="L13" s="173"/>
      <c r="M13" s="174"/>
      <c r="N13" s="175"/>
      <c r="O13" s="176"/>
      <c r="P13" s="173"/>
      <c r="Q13" s="173"/>
      <c r="R13" s="175"/>
      <c r="S13" s="175"/>
      <c r="T13" s="177" t="s">
        <v>559</v>
      </c>
      <c r="U13" s="177"/>
    </row>
    <row r="14" spans="1:21" s="214" customFormat="1" ht="24" customHeight="1" x14ac:dyDescent="0.2">
      <c r="A14" s="165"/>
      <c r="B14" s="217"/>
      <c r="C14" s="166"/>
      <c r="D14" s="206">
        <v>0.45500000000000002</v>
      </c>
      <c r="E14" s="206">
        <v>0.50600000000000001</v>
      </c>
      <c r="F14" s="207">
        <v>5.099999999999999E-2</v>
      </c>
      <c r="G14" s="208"/>
      <c r="H14" s="209">
        <v>449</v>
      </c>
      <c r="I14" s="210" t="s">
        <v>18</v>
      </c>
      <c r="J14" s="212" t="s">
        <v>718</v>
      </c>
      <c r="K14" s="206">
        <v>0.47499999999999998</v>
      </c>
      <c r="L14" s="215" t="s">
        <v>719</v>
      </c>
      <c r="M14" s="213">
        <v>51</v>
      </c>
      <c r="N14" s="163">
        <v>449</v>
      </c>
      <c r="O14" s="163"/>
      <c r="P14" s="211"/>
      <c r="Q14" s="211" t="s">
        <v>355</v>
      </c>
      <c r="R14" s="163"/>
      <c r="S14" s="163"/>
      <c r="T14" s="164" t="s">
        <v>560</v>
      </c>
      <c r="U14" s="164"/>
    </row>
    <row r="15" spans="1:21" ht="12" customHeight="1" x14ac:dyDescent="0.2">
      <c r="A15" s="21"/>
      <c r="B15" s="14"/>
      <c r="C15" s="15"/>
      <c r="D15" s="39">
        <v>0.50600000000000001</v>
      </c>
      <c r="E15" s="39">
        <v>0.66500000000000004</v>
      </c>
      <c r="F15" s="54">
        <v>0.187</v>
      </c>
      <c r="G15" s="55">
        <f>SUM(F13:F15)</f>
        <v>0.69300000000000006</v>
      </c>
      <c r="H15" s="94">
        <v>818</v>
      </c>
      <c r="I15" s="95" t="s">
        <v>18</v>
      </c>
      <c r="J15" s="40"/>
      <c r="K15" s="39"/>
      <c r="L15" s="40"/>
      <c r="M15" s="96"/>
      <c r="N15" s="61"/>
      <c r="O15" s="97"/>
      <c r="P15" s="40"/>
      <c r="Q15" s="40"/>
      <c r="R15" s="61"/>
      <c r="S15" s="61"/>
      <c r="T15" s="65" t="s">
        <v>611</v>
      </c>
      <c r="U15" s="65"/>
    </row>
    <row r="16" spans="1:21" s="214" customFormat="1" ht="24" customHeight="1" x14ac:dyDescent="0.2">
      <c r="A16" s="13" t="s">
        <v>488</v>
      </c>
      <c r="B16" s="16" t="s">
        <v>619</v>
      </c>
      <c r="C16" s="218" t="s">
        <v>680</v>
      </c>
      <c r="D16" s="219">
        <v>0.01</v>
      </c>
      <c r="E16" s="219">
        <v>4.74</v>
      </c>
      <c r="F16" s="220">
        <v>4.7300000000000004</v>
      </c>
      <c r="G16" s="221">
        <f t="shared" ref="G16:G27" si="0">F16</f>
        <v>4.7300000000000004</v>
      </c>
      <c r="H16" s="222">
        <v>20694</v>
      </c>
      <c r="I16" s="223" t="s">
        <v>16</v>
      </c>
      <c r="J16" s="224"/>
      <c r="K16" s="219"/>
      <c r="L16" s="224"/>
      <c r="M16" s="225"/>
      <c r="N16" s="74"/>
      <c r="O16" s="74"/>
      <c r="P16" s="224"/>
      <c r="Q16" s="224"/>
      <c r="R16" s="74"/>
      <c r="S16" s="74"/>
      <c r="T16" s="69" t="s">
        <v>561</v>
      </c>
      <c r="U16" s="69"/>
    </row>
    <row r="17" spans="1:21" ht="12" customHeight="1" x14ac:dyDescent="0.2">
      <c r="A17" s="13" t="s">
        <v>489</v>
      </c>
      <c r="B17" s="16" t="s">
        <v>664</v>
      </c>
      <c r="C17" s="17" t="s">
        <v>620</v>
      </c>
      <c r="D17" s="66">
        <v>0</v>
      </c>
      <c r="E17" s="66">
        <v>0.34</v>
      </c>
      <c r="F17" s="70">
        <v>0.34</v>
      </c>
      <c r="G17" s="71">
        <f t="shared" si="0"/>
        <v>0.34</v>
      </c>
      <c r="H17" s="72">
        <v>1488</v>
      </c>
      <c r="I17" s="73" t="s">
        <v>16</v>
      </c>
      <c r="J17" s="67"/>
      <c r="K17" s="66"/>
      <c r="L17" s="67"/>
      <c r="M17" s="75"/>
      <c r="N17" s="68"/>
      <c r="O17" s="74"/>
      <c r="P17" s="67"/>
      <c r="Q17" s="67"/>
      <c r="R17" s="68"/>
      <c r="S17" s="68"/>
      <c r="T17" s="69" t="s">
        <v>562</v>
      </c>
      <c r="U17" s="69"/>
    </row>
    <row r="18" spans="1:21" ht="12" customHeight="1" x14ac:dyDescent="0.2">
      <c r="A18" s="13" t="s">
        <v>490</v>
      </c>
      <c r="B18" s="16" t="s">
        <v>621</v>
      </c>
      <c r="C18" s="17" t="s">
        <v>681</v>
      </c>
      <c r="D18" s="66">
        <v>0</v>
      </c>
      <c r="E18" s="66">
        <v>3.1890000000000001</v>
      </c>
      <c r="F18" s="70">
        <v>3.19</v>
      </c>
      <c r="G18" s="71">
        <f t="shared" si="0"/>
        <v>3.19</v>
      </c>
      <c r="H18" s="72">
        <v>13952</v>
      </c>
      <c r="I18" s="73" t="s">
        <v>16</v>
      </c>
      <c r="J18" s="67"/>
      <c r="K18" s="66"/>
      <c r="L18" s="67"/>
      <c r="M18" s="75"/>
      <c r="N18" s="68"/>
      <c r="O18" s="74"/>
      <c r="P18" s="67"/>
      <c r="Q18" s="67"/>
      <c r="R18" s="68"/>
      <c r="S18" s="68"/>
      <c r="T18" s="69" t="s">
        <v>563</v>
      </c>
      <c r="U18" s="69"/>
    </row>
    <row r="19" spans="1:21" ht="12" customHeight="1" x14ac:dyDescent="0.2">
      <c r="A19" s="13" t="s">
        <v>491</v>
      </c>
      <c r="B19" s="16" t="s">
        <v>622</v>
      </c>
      <c r="C19" s="17" t="s">
        <v>682</v>
      </c>
      <c r="D19" s="66">
        <v>0.01</v>
      </c>
      <c r="E19" s="66">
        <v>4.17</v>
      </c>
      <c r="F19" s="70">
        <v>4.16</v>
      </c>
      <c r="G19" s="71">
        <f t="shared" si="0"/>
        <v>4.16</v>
      </c>
      <c r="H19" s="72">
        <v>18200</v>
      </c>
      <c r="I19" s="73" t="s">
        <v>16</v>
      </c>
      <c r="J19" s="67"/>
      <c r="K19" s="66"/>
      <c r="L19" s="67"/>
      <c r="M19" s="75"/>
      <c r="N19" s="68"/>
      <c r="O19" s="74"/>
      <c r="P19" s="67"/>
      <c r="Q19" s="67"/>
      <c r="R19" s="68"/>
      <c r="S19" s="68"/>
      <c r="T19" s="69" t="s">
        <v>564</v>
      </c>
      <c r="U19" s="69"/>
    </row>
    <row r="20" spans="1:21" ht="12" customHeight="1" x14ac:dyDescent="0.2">
      <c r="A20" s="13" t="s">
        <v>492</v>
      </c>
      <c r="B20" s="16" t="s">
        <v>623</v>
      </c>
      <c r="C20" s="17" t="s">
        <v>683</v>
      </c>
      <c r="D20" s="66">
        <v>0.01</v>
      </c>
      <c r="E20" s="66">
        <v>0.96</v>
      </c>
      <c r="F20" s="70">
        <v>0.95</v>
      </c>
      <c r="G20" s="71">
        <f t="shared" si="0"/>
        <v>0.95</v>
      </c>
      <c r="H20" s="72">
        <v>4156</v>
      </c>
      <c r="I20" s="73" t="s">
        <v>16</v>
      </c>
      <c r="J20" s="67"/>
      <c r="K20" s="66"/>
      <c r="L20" s="67"/>
      <c r="M20" s="75"/>
      <c r="N20" s="68"/>
      <c r="O20" s="74"/>
      <c r="P20" s="67"/>
      <c r="Q20" s="67"/>
      <c r="R20" s="68"/>
      <c r="S20" s="68"/>
      <c r="T20" s="69" t="s">
        <v>565</v>
      </c>
      <c r="U20" s="69"/>
    </row>
    <row r="21" spans="1:21" ht="12" customHeight="1" x14ac:dyDescent="0.2">
      <c r="A21" s="13" t="s">
        <v>493</v>
      </c>
      <c r="B21" s="16" t="s">
        <v>624</v>
      </c>
      <c r="C21" s="17" t="s">
        <v>684</v>
      </c>
      <c r="D21" s="66">
        <v>0.01</v>
      </c>
      <c r="E21" s="66">
        <v>0.91</v>
      </c>
      <c r="F21" s="70">
        <v>0.9</v>
      </c>
      <c r="G21" s="71">
        <f t="shared" si="0"/>
        <v>0.9</v>
      </c>
      <c r="H21" s="72">
        <v>3938</v>
      </c>
      <c r="I21" s="73" t="s">
        <v>16</v>
      </c>
      <c r="J21" s="67"/>
      <c r="K21" s="66"/>
      <c r="L21" s="67"/>
      <c r="M21" s="75"/>
      <c r="N21" s="68"/>
      <c r="O21" s="74"/>
      <c r="P21" s="67"/>
      <c r="Q21" s="67"/>
      <c r="R21" s="68"/>
      <c r="S21" s="68"/>
      <c r="T21" s="69" t="s">
        <v>566</v>
      </c>
      <c r="U21" s="69"/>
    </row>
    <row r="22" spans="1:21" ht="12" customHeight="1" x14ac:dyDescent="0.2">
      <c r="A22" s="13" t="s">
        <v>494</v>
      </c>
      <c r="B22" s="16" t="s">
        <v>625</v>
      </c>
      <c r="C22" s="17" t="s">
        <v>685</v>
      </c>
      <c r="D22" s="66">
        <v>0</v>
      </c>
      <c r="E22" s="66">
        <v>0.32</v>
      </c>
      <c r="F22" s="70">
        <v>0.32</v>
      </c>
      <c r="G22" s="71">
        <f t="shared" si="0"/>
        <v>0.32</v>
      </c>
      <c r="H22" s="72">
        <v>1400</v>
      </c>
      <c r="I22" s="73" t="s">
        <v>16</v>
      </c>
      <c r="J22" s="67"/>
      <c r="K22" s="66"/>
      <c r="L22" s="67"/>
      <c r="M22" s="75"/>
      <c r="N22" s="68"/>
      <c r="O22" s="74"/>
      <c r="P22" s="67"/>
      <c r="Q22" s="67"/>
      <c r="R22" s="68"/>
      <c r="S22" s="68"/>
      <c r="T22" s="69" t="s">
        <v>567</v>
      </c>
      <c r="U22" s="69"/>
    </row>
    <row r="23" spans="1:21" ht="12" customHeight="1" x14ac:dyDescent="0.2">
      <c r="A23" s="13" t="s">
        <v>495</v>
      </c>
      <c r="B23" s="16" t="s">
        <v>626</v>
      </c>
      <c r="C23" s="17" t="s">
        <v>686</v>
      </c>
      <c r="D23" s="66">
        <v>0</v>
      </c>
      <c r="E23" s="66">
        <v>2.9</v>
      </c>
      <c r="F23" s="70">
        <v>2.9</v>
      </c>
      <c r="G23" s="71">
        <f t="shared" si="0"/>
        <v>2.9</v>
      </c>
      <c r="H23" s="72">
        <v>12688</v>
      </c>
      <c r="I23" s="73" t="s">
        <v>16</v>
      </c>
      <c r="J23" s="67"/>
      <c r="K23" s="66"/>
      <c r="L23" s="67"/>
      <c r="M23" s="75"/>
      <c r="N23" s="68"/>
      <c r="O23" s="74"/>
      <c r="P23" s="67"/>
      <c r="Q23" s="67"/>
      <c r="R23" s="68"/>
      <c r="S23" s="68"/>
      <c r="T23" s="69" t="s">
        <v>568</v>
      </c>
      <c r="U23" s="69"/>
    </row>
    <row r="24" spans="1:21" ht="12" customHeight="1" x14ac:dyDescent="0.2">
      <c r="A24" s="13" t="s">
        <v>496</v>
      </c>
      <c r="B24" s="16" t="s">
        <v>627</v>
      </c>
      <c r="C24" s="17" t="s">
        <v>687</v>
      </c>
      <c r="D24" s="66">
        <v>0</v>
      </c>
      <c r="E24" s="66">
        <v>1.22</v>
      </c>
      <c r="F24" s="70">
        <v>1.22</v>
      </c>
      <c r="G24" s="71">
        <f t="shared" si="0"/>
        <v>1.22</v>
      </c>
      <c r="H24" s="72">
        <v>5338</v>
      </c>
      <c r="I24" s="73" t="s">
        <v>16</v>
      </c>
      <c r="J24" s="67"/>
      <c r="K24" s="66"/>
      <c r="L24" s="67"/>
      <c r="M24" s="75"/>
      <c r="N24" s="68"/>
      <c r="O24" s="74"/>
      <c r="P24" s="67"/>
      <c r="Q24" s="67"/>
      <c r="R24" s="68"/>
      <c r="S24" s="68"/>
      <c r="T24" s="69" t="s">
        <v>569</v>
      </c>
      <c r="U24" s="69"/>
    </row>
    <row r="25" spans="1:21" ht="12" customHeight="1" x14ac:dyDescent="0.2">
      <c r="A25" s="13" t="s">
        <v>497</v>
      </c>
      <c r="B25" s="16" t="s">
        <v>628</v>
      </c>
      <c r="C25" s="17" t="s">
        <v>688</v>
      </c>
      <c r="D25" s="66">
        <v>0.01</v>
      </c>
      <c r="E25" s="66">
        <v>1.87</v>
      </c>
      <c r="F25" s="70">
        <v>1.86</v>
      </c>
      <c r="G25" s="71">
        <f t="shared" si="0"/>
        <v>1.86</v>
      </c>
      <c r="H25" s="72">
        <v>8138</v>
      </c>
      <c r="I25" s="73" t="s">
        <v>16</v>
      </c>
      <c r="J25" s="67"/>
      <c r="K25" s="66"/>
      <c r="L25" s="67"/>
      <c r="M25" s="75"/>
      <c r="N25" s="68"/>
      <c r="O25" s="74"/>
      <c r="P25" s="67"/>
      <c r="Q25" s="67"/>
      <c r="R25" s="68"/>
      <c r="S25" s="68"/>
      <c r="T25" s="69" t="s">
        <v>570</v>
      </c>
      <c r="U25" s="69"/>
    </row>
    <row r="26" spans="1:21" ht="12" customHeight="1" x14ac:dyDescent="0.2">
      <c r="A26" s="13" t="s">
        <v>498</v>
      </c>
      <c r="B26" s="16" t="s">
        <v>629</v>
      </c>
      <c r="C26" s="17" t="s">
        <v>689</v>
      </c>
      <c r="D26" s="66">
        <v>0.01</v>
      </c>
      <c r="E26" s="66">
        <v>0.75</v>
      </c>
      <c r="F26" s="70">
        <v>0.74</v>
      </c>
      <c r="G26" s="71">
        <f t="shared" si="0"/>
        <v>0.74</v>
      </c>
      <c r="H26" s="72">
        <v>3238</v>
      </c>
      <c r="I26" s="73" t="s">
        <v>18</v>
      </c>
      <c r="J26" s="67"/>
      <c r="K26" s="66"/>
      <c r="L26" s="67"/>
      <c r="M26" s="75"/>
      <c r="N26" s="68"/>
      <c r="O26" s="74"/>
      <c r="P26" s="67"/>
      <c r="Q26" s="67"/>
      <c r="R26" s="68"/>
      <c r="S26" s="68"/>
      <c r="T26" s="69" t="s">
        <v>571</v>
      </c>
      <c r="U26" s="69"/>
    </row>
    <row r="27" spans="1:21" ht="12" customHeight="1" x14ac:dyDescent="0.2">
      <c r="A27" s="13" t="s">
        <v>499</v>
      </c>
      <c r="B27" s="16" t="s">
        <v>630</v>
      </c>
      <c r="C27" s="17" t="s">
        <v>690</v>
      </c>
      <c r="D27" s="66">
        <v>0</v>
      </c>
      <c r="E27" s="66">
        <v>0.43</v>
      </c>
      <c r="F27" s="70">
        <v>0.43</v>
      </c>
      <c r="G27" s="71">
        <f t="shared" si="0"/>
        <v>0.43</v>
      </c>
      <c r="H27" s="72">
        <v>1881</v>
      </c>
      <c r="I27" s="73" t="s">
        <v>16</v>
      </c>
      <c r="J27" s="67"/>
      <c r="K27" s="66"/>
      <c r="L27" s="67"/>
      <c r="M27" s="75"/>
      <c r="N27" s="68"/>
      <c r="O27" s="74"/>
      <c r="P27" s="67"/>
      <c r="Q27" s="67"/>
      <c r="R27" s="68"/>
      <c r="S27" s="68"/>
      <c r="T27" s="69" t="s">
        <v>572</v>
      </c>
      <c r="U27" s="69"/>
    </row>
    <row r="28" spans="1:21" ht="12" customHeight="1" x14ac:dyDescent="0.2">
      <c r="A28" s="18" t="s">
        <v>500</v>
      </c>
      <c r="B28" s="19" t="s">
        <v>631</v>
      </c>
      <c r="C28" s="20" t="s">
        <v>691</v>
      </c>
      <c r="D28" s="37">
        <v>0</v>
      </c>
      <c r="E28" s="37">
        <v>0.3</v>
      </c>
      <c r="F28" s="52">
        <v>0.3</v>
      </c>
      <c r="G28" s="53"/>
      <c r="H28" s="90">
        <v>1313</v>
      </c>
      <c r="I28" s="91" t="s">
        <v>16</v>
      </c>
      <c r="J28" s="38"/>
      <c r="K28" s="37"/>
      <c r="L28" s="38"/>
      <c r="M28" s="92"/>
      <c r="N28" s="60"/>
      <c r="O28" s="93"/>
      <c r="P28" s="38"/>
      <c r="Q28" s="38"/>
      <c r="R28" s="60"/>
      <c r="S28" s="60"/>
      <c r="T28" s="64" t="s">
        <v>573</v>
      </c>
      <c r="U28" s="64"/>
    </row>
    <row r="29" spans="1:21" ht="12" customHeight="1" x14ac:dyDescent="0.2">
      <c r="A29" s="165"/>
      <c r="B29" s="217"/>
      <c r="C29" s="166"/>
      <c r="D29" s="187">
        <v>0.3</v>
      </c>
      <c r="E29" s="187">
        <v>0.87</v>
      </c>
      <c r="F29" s="188">
        <v>0.56999999999999995</v>
      </c>
      <c r="G29" s="55">
        <f>SUM(F28:F29)</f>
        <v>0.86999999999999988</v>
      </c>
      <c r="H29" s="190">
        <v>2494</v>
      </c>
      <c r="I29" s="191" t="s">
        <v>17</v>
      </c>
      <c r="J29" s="192"/>
      <c r="K29" s="187"/>
      <c r="L29" s="192"/>
      <c r="M29" s="193"/>
      <c r="N29" s="194"/>
      <c r="O29" s="195"/>
      <c r="P29" s="192"/>
      <c r="Q29" s="192"/>
      <c r="R29" s="194"/>
      <c r="S29" s="194"/>
      <c r="T29" s="196" t="s">
        <v>573</v>
      </c>
      <c r="U29" s="196"/>
    </row>
    <row r="30" spans="1:21" s="214" customFormat="1" ht="24" customHeight="1" x14ac:dyDescent="0.2">
      <c r="A30" s="13" t="s">
        <v>501</v>
      </c>
      <c r="B30" s="16" t="s">
        <v>632</v>
      </c>
      <c r="C30" s="218" t="s">
        <v>692</v>
      </c>
      <c r="D30" s="219">
        <v>0.01</v>
      </c>
      <c r="E30" s="219">
        <v>1.9</v>
      </c>
      <c r="F30" s="220">
        <v>1.89</v>
      </c>
      <c r="G30" s="221">
        <f>F30</f>
        <v>1.89</v>
      </c>
      <c r="H30" s="222">
        <v>8269</v>
      </c>
      <c r="I30" s="223" t="s">
        <v>16</v>
      </c>
      <c r="J30" s="224"/>
      <c r="K30" s="219"/>
      <c r="L30" s="224"/>
      <c r="M30" s="225"/>
      <c r="N30" s="74"/>
      <c r="O30" s="74"/>
      <c r="P30" s="224"/>
      <c r="Q30" s="224"/>
      <c r="R30" s="74"/>
      <c r="S30" s="74"/>
      <c r="T30" s="69" t="s">
        <v>574</v>
      </c>
      <c r="U30" s="69"/>
    </row>
    <row r="31" spans="1:21" ht="12" customHeight="1" x14ac:dyDescent="0.2">
      <c r="A31" s="165" t="s">
        <v>502</v>
      </c>
      <c r="B31" s="217" t="s">
        <v>633</v>
      </c>
      <c r="C31" s="166" t="s">
        <v>693</v>
      </c>
      <c r="D31" s="178">
        <v>0</v>
      </c>
      <c r="E31" s="178">
        <v>1.1499999999999999</v>
      </c>
      <c r="F31" s="179">
        <v>1.1499999999999999</v>
      </c>
      <c r="G31" s="71">
        <f>F31</f>
        <v>1.1499999999999999</v>
      </c>
      <c r="H31" s="180">
        <v>5031</v>
      </c>
      <c r="I31" s="181" t="s">
        <v>16</v>
      </c>
      <c r="J31" s="182"/>
      <c r="K31" s="178"/>
      <c r="L31" s="182"/>
      <c r="M31" s="183"/>
      <c r="N31" s="184"/>
      <c r="O31" s="185"/>
      <c r="P31" s="182"/>
      <c r="Q31" s="182"/>
      <c r="R31" s="184"/>
      <c r="S31" s="184"/>
      <c r="T31" s="186" t="s">
        <v>575</v>
      </c>
      <c r="U31" s="186"/>
    </row>
    <row r="32" spans="1:21" ht="12" customHeight="1" x14ac:dyDescent="0.2">
      <c r="A32" s="18" t="s">
        <v>503</v>
      </c>
      <c r="B32" s="19" t="s">
        <v>634</v>
      </c>
      <c r="C32" s="20" t="s">
        <v>694</v>
      </c>
      <c r="D32" s="37">
        <v>0</v>
      </c>
      <c r="E32" s="37">
        <v>1.22</v>
      </c>
      <c r="F32" s="52">
        <v>1.22</v>
      </c>
      <c r="G32" s="53"/>
      <c r="H32" s="90">
        <v>5337</v>
      </c>
      <c r="I32" s="91" t="s">
        <v>18</v>
      </c>
      <c r="J32" s="38"/>
      <c r="K32" s="37"/>
      <c r="L32" s="38"/>
      <c r="M32" s="92"/>
      <c r="N32" s="60"/>
      <c r="O32" s="93"/>
      <c r="P32" s="38"/>
      <c r="Q32" s="38"/>
      <c r="R32" s="60"/>
      <c r="S32" s="60"/>
      <c r="T32" s="64" t="s">
        <v>579</v>
      </c>
      <c r="U32" s="64"/>
    </row>
    <row r="33" spans="1:21" ht="12" customHeight="1" x14ac:dyDescent="0.2">
      <c r="A33" s="21"/>
      <c r="B33" s="14"/>
      <c r="C33" s="15"/>
      <c r="D33" s="39">
        <v>1.22</v>
      </c>
      <c r="E33" s="39">
        <v>1.96</v>
      </c>
      <c r="F33" s="54">
        <v>0.74</v>
      </c>
      <c r="G33" s="55">
        <f>SUM(F32:F33)</f>
        <v>1.96</v>
      </c>
      <c r="H33" s="94">
        <v>3238</v>
      </c>
      <c r="I33" s="95" t="s">
        <v>16</v>
      </c>
      <c r="J33" s="40"/>
      <c r="K33" s="39"/>
      <c r="L33" s="40"/>
      <c r="M33" s="96"/>
      <c r="N33" s="61"/>
      <c r="O33" s="97"/>
      <c r="P33" s="40"/>
      <c r="Q33" s="40"/>
      <c r="R33" s="61"/>
      <c r="S33" s="61"/>
      <c r="T33" s="65" t="s">
        <v>579</v>
      </c>
      <c r="U33" s="65"/>
    </row>
    <row r="34" spans="1:21" ht="12" customHeight="1" x14ac:dyDescent="0.2">
      <c r="A34" s="165" t="s">
        <v>504</v>
      </c>
      <c r="B34" s="217" t="s">
        <v>635</v>
      </c>
      <c r="C34" s="166" t="s">
        <v>695</v>
      </c>
      <c r="D34" s="178">
        <v>0</v>
      </c>
      <c r="E34" s="178">
        <v>1.48</v>
      </c>
      <c r="F34" s="179">
        <v>1.48</v>
      </c>
      <c r="G34" s="71">
        <f>F34</f>
        <v>1.48</v>
      </c>
      <c r="H34" s="180">
        <v>6475</v>
      </c>
      <c r="I34" s="181" t="s">
        <v>16</v>
      </c>
      <c r="J34" s="182"/>
      <c r="K34" s="178"/>
      <c r="L34" s="182"/>
      <c r="M34" s="183"/>
      <c r="N34" s="184"/>
      <c r="O34" s="185"/>
      <c r="P34" s="182"/>
      <c r="Q34" s="182"/>
      <c r="R34" s="184"/>
      <c r="S34" s="184"/>
      <c r="T34" s="186" t="s">
        <v>576</v>
      </c>
      <c r="U34" s="186"/>
    </row>
    <row r="35" spans="1:21" ht="12" customHeight="1" x14ac:dyDescent="0.2">
      <c r="A35" s="13" t="s">
        <v>505</v>
      </c>
      <c r="B35" s="16" t="s">
        <v>636</v>
      </c>
      <c r="C35" s="17" t="s">
        <v>696</v>
      </c>
      <c r="D35" s="66">
        <v>0.01</v>
      </c>
      <c r="E35" s="66">
        <v>1.45</v>
      </c>
      <c r="F35" s="70">
        <v>1.44</v>
      </c>
      <c r="G35" s="71">
        <f>F35</f>
        <v>1.44</v>
      </c>
      <c r="H35" s="72">
        <v>6300</v>
      </c>
      <c r="I35" s="73" t="s">
        <v>16</v>
      </c>
      <c r="J35" s="67"/>
      <c r="K35" s="66"/>
      <c r="L35" s="67"/>
      <c r="M35" s="75"/>
      <c r="N35" s="68"/>
      <c r="O35" s="74"/>
      <c r="P35" s="67"/>
      <c r="Q35" s="67"/>
      <c r="R35" s="68"/>
      <c r="S35" s="68"/>
      <c r="T35" s="69" t="s">
        <v>577</v>
      </c>
      <c r="U35" s="69"/>
    </row>
    <row r="36" spans="1:21" ht="12" customHeight="1" x14ac:dyDescent="0.2">
      <c r="A36" s="165" t="s">
        <v>506</v>
      </c>
      <c r="B36" s="217" t="s">
        <v>637</v>
      </c>
      <c r="C36" s="317" t="s">
        <v>697</v>
      </c>
      <c r="D36" s="168">
        <v>0</v>
      </c>
      <c r="E36" s="168">
        <v>0.24</v>
      </c>
      <c r="F36" s="169">
        <v>0.24</v>
      </c>
      <c r="G36" s="170"/>
      <c r="H36" s="171">
        <v>960</v>
      </c>
      <c r="I36" s="172" t="s">
        <v>16</v>
      </c>
      <c r="J36" s="173"/>
      <c r="K36" s="168"/>
      <c r="L36" s="173"/>
      <c r="M36" s="174"/>
      <c r="N36" s="175"/>
      <c r="O36" s="176"/>
      <c r="P36" s="173"/>
      <c r="Q36" s="173"/>
      <c r="R36" s="175"/>
      <c r="S36" s="175"/>
      <c r="T36" s="177" t="s">
        <v>578</v>
      </c>
      <c r="U36" s="177"/>
    </row>
    <row r="37" spans="1:21" ht="12" customHeight="1" x14ac:dyDescent="0.2">
      <c r="A37" s="165"/>
      <c r="B37" s="217"/>
      <c r="C37" s="318"/>
      <c r="D37" s="155">
        <v>0.24</v>
      </c>
      <c r="E37" s="155">
        <v>3.88</v>
      </c>
      <c r="F37" s="156">
        <v>3.6399999999999997</v>
      </c>
      <c r="G37" s="157"/>
      <c r="H37" s="158">
        <v>14540</v>
      </c>
      <c r="I37" s="159" t="s">
        <v>16</v>
      </c>
      <c r="J37" s="160"/>
      <c r="K37" s="155"/>
      <c r="L37" s="160"/>
      <c r="M37" s="161"/>
      <c r="N37" s="162"/>
      <c r="O37" s="163"/>
      <c r="P37" s="160"/>
      <c r="Q37" s="160"/>
      <c r="R37" s="162"/>
      <c r="S37" s="162"/>
      <c r="T37" s="164" t="s">
        <v>612</v>
      </c>
      <c r="U37" s="164"/>
    </row>
    <row r="38" spans="1:21" ht="12" customHeight="1" x14ac:dyDescent="0.2">
      <c r="A38" s="165"/>
      <c r="B38" s="217"/>
      <c r="C38" s="166"/>
      <c r="D38" s="155">
        <v>3.88</v>
      </c>
      <c r="E38" s="155">
        <v>6.11</v>
      </c>
      <c r="F38" s="156">
        <v>2.2300000000000004</v>
      </c>
      <c r="G38" s="157"/>
      <c r="H38" s="158">
        <v>11106</v>
      </c>
      <c r="I38" s="159" t="s">
        <v>16</v>
      </c>
      <c r="J38" s="160"/>
      <c r="K38" s="155"/>
      <c r="L38" s="160"/>
      <c r="M38" s="161"/>
      <c r="N38" s="162"/>
      <c r="O38" s="163"/>
      <c r="P38" s="160"/>
      <c r="Q38" s="160"/>
      <c r="R38" s="162"/>
      <c r="S38" s="162"/>
      <c r="T38" s="164" t="s">
        <v>613</v>
      </c>
      <c r="U38" s="164"/>
    </row>
    <row r="39" spans="1:21" ht="12" customHeight="1" x14ac:dyDescent="0.2">
      <c r="A39" s="21"/>
      <c r="B39" s="14"/>
      <c r="C39" s="15"/>
      <c r="D39" s="39">
        <v>6.11</v>
      </c>
      <c r="E39" s="39">
        <v>6.31</v>
      </c>
      <c r="F39" s="54">
        <v>0.19999999999999929</v>
      </c>
      <c r="G39" s="55">
        <f>SUM(F36:F39)</f>
        <v>6.31</v>
      </c>
      <c r="H39" s="94">
        <v>1000</v>
      </c>
      <c r="I39" s="95" t="s">
        <v>16</v>
      </c>
      <c r="J39" s="40"/>
      <c r="K39" s="39"/>
      <c r="L39" s="40"/>
      <c r="M39" s="96"/>
      <c r="N39" s="61"/>
      <c r="O39" s="97"/>
      <c r="P39" s="40"/>
      <c r="Q39" s="40"/>
      <c r="R39" s="61"/>
      <c r="S39" s="61"/>
      <c r="T39" s="65" t="s">
        <v>580</v>
      </c>
      <c r="U39" s="65"/>
    </row>
    <row r="40" spans="1:21" ht="12" customHeight="1" x14ac:dyDescent="0.2">
      <c r="A40" s="13" t="s">
        <v>507</v>
      </c>
      <c r="B40" s="16" t="s">
        <v>638</v>
      </c>
      <c r="C40" s="17" t="s">
        <v>698</v>
      </c>
      <c r="D40" s="66">
        <v>0</v>
      </c>
      <c r="E40" s="66">
        <v>1.1499999999999999</v>
      </c>
      <c r="F40" s="70">
        <v>1.1499999999999999</v>
      </c>
      <c r="G40" s="71">
        <f t="shared" ref="G40:G52" si="1">F40</f>
        <v>1.1499999999999999</v>
      </c>
      <c r="H40" s="72">
        <v>5031</v>
      </c>
      <c r="I40" s="73" t="s">
        <v>16</v>
      </c>
      <c r="J40" s="67"/>
      <c r="K40" s="66"/>
      <c r="L40" s="67"/>
      <c r="M40" s="75"/>
      <c r="N40" s="68"/>
      <c r="O40" s="74"/>
      <c r="P40" s="67"/>
      <c r="Q40" s="67"/>
      <c r="R40" s="68"/>
      <c r="S40" s="68"/>
      <c r="T40" s="69" t="s">
        <v>581</v>
      </c>
      <c r="U40" s="69"/>
    </row>
    <row r="41" spans="1:21" s="214" customFormat="1" ht="24" customHeight="1" x14ac:dyDescent="0.2">
      <c r="A41" s="13" t="s">
        <v>508</v>
      </c>
      <c r="B41" s="16" t="s">
        <v>639</v>
      </c>
      <c r="C41" s="218" t="s">
        <v>699</v>
      </c>
      <c r="D41" s="219">
        <v>0</v>
      </c>
      <c r="E41" s="219">
        <v>3.88</v>
      </c>
      <c r="F41" s="220">
        <v>3.88</v>
      </c>
      <c r="G41" s="221">
        <f t="shared" si="1"/>
        <v>3.88</v>
      </c>
      <c r="H41" s="222">
        <v>16975</v>
      </c>
      <c r="I41" s="223" t="s">
        <v>16</v>
      </c>
      <c r="J41" s="224"/>
      <c r="K41" s="219"/>
      <c r="L41" s="224"/>
      <c r="M41" s="225"/>
      <c r="N41" s="74"/>
      <c r="O41" s="74"/>
      <c r="P41" s="224"/>
      <c r="Q41" s="224"/>
      <c r="R41" s="74"/>
      <c r="S41" s="74"/>
      <c r="T41" s="69" t="s">
        <v>582</v>
      </c>
      <c r="U41" s="69"/>
    </row>
    <row r="42" spans="1:21" ht="12" customHeight="1" x14ac:dyDescent="0.2">
      <c r="A42" s="13" t="s">
        <v>509</v>
      </c>
      <c r="B42" s="16" t="s">
        <v>640</v>
      </c>
      <c r="C42" s="17" t="s">
        <v>700</v>
      </c>
      <c r="D42" s="66">
        <v>0</v>
      </c>
      <c r="E42" s="66">
        <v>0.34</v>
      </c>
      <c r="F42" s="70">
        <v>0.34</v>
      </c>
      <c r="G42" s="71">
        <f t="shared" si="1"/>
        <v>0.34</v>
      </c>
      <c r="H42" s="72">
        <v>1488</v>
      </c>
      <c r="I42" s="73" t="s">
        <v>16</v>
      </c>
      <c r="J42" s="67"/>
      <c r="K42" s="66"/>
      <c r="L42" s="67"/>
      <c r="M42" s="75"/>
      <c r="N42" s="68"/>
      <c r="O42" s="74"/>
      <c r="P42" s="67"/>
      <c r="Q42" s="67"/>
      <c r="R42" s="68"/>
      <c r="S42" s="68"/>
      <c r="T42" s="69" t="s">
        <v>584</v>
      </c>
      <c r="U42" s="69"/>
    </row>
    <row r="43" spans="1:21" ht="12" customHeight="1" x14ac:dyDescent="0.2">
      <c r="A43" s="13" t="s">
        <v>510</v>
      </c>
      <c r="B43" s="16" t="s">
        <v>641</v>
      </c>
      <c r="C43" s="17" t="s">
        <v>701</v>
      </c>
      <c r="D43" s="66">
        <v>0</v>
      </c>
      <c r="E43" s="66">
        <v>1</v>
      </c>
      <c r="F43" s="70">
        <v>1</v>
      </c>
      <c r="G43" s="71">
        <f t="shared" si="1"/>
        <v>1</v>
      </c>
      <c r="H43" s="72">
        <v>4375</v>
      </c>
      <c r="I43" s="73" t="s">
        <v>16</v>
      </c>
      <c r="J43" s="67"/>
      <c r="K43" s="66"/>
      <c r="L43" s="67"/>
      <c r="M43" s="75"/>
      <c r="N43" s="68"/>
      <c r="O43" s="74"/>
      <c r="P43" s="67"/>
      <c r="Q43" s="67"/>
      <c r="R43" s="68"/>
      <c r="S43" s="68"/>
      <c r="T43" s="69" t="s">
        <v>583</v>
      </c>
      <c r="U43" s="69"/>
    </row>
    <row r="44" spans="1:21" ht="12" customHeight="1" x14ac:dyDescent="0.2">
      <c r="A44" s="13" t="s">
        <v>511</v>
      </c>
      <c r="B44" s="16" t="s">
        <v>642</v>
      </c>
      <c r="C44" s="17" t="s">
        <v>702</v>
      </c>
      <c r="D44" s="66">
        <v>0</v>
      </c>
      <c r="E44" s="66">
        <v>0.1</v>
      </c>
      <c r="F44" s="70">
        <v>0.1</v>
      </c>
      <c r="G44" s="71">
        <f t="shared" si="1"/>
        <v>0.1</v>
      </c>
      <c r="H44" s="72">
        <v>438</v>
      </c>
      <c r="I44" s="73" t="s">
        <v>16</v>
      </c>
      <c r="J44" s="67"/>
      <c r="K44" s="66"/>
      <c r="L44" s="67"/>
      <c r="M44" s="75"/>
      <c r="N44" s="68"/>
      <c r="O44" s="74"/>
      <c r="P44" s="67"/>
      <c r="Q44" s="67"/>
      <c r="R44" s="68"/>
      <c r="S44" s="68"/>
      <c r="T44" s="69" t="s">
        <v>585</v>
      </c>
      <c r="U44" s="69"/>
    </row>
    <row r="45" spans="1:21" ht="12" customHeight="1" x14ac:dyDescent="0.2">
      <c r="A45" s="13" t="s">
        <v>512</v>
      </c>
      <c r="B45" s="16" t="s">
        <v>643</v>
      </c>
      <c r="C45" s="17" t="s">
        <v>703</v>
      </c>
      <c r="D45" s="66">
        <v>0.01</v>
      </c>
      <c r="E45" s="66">
        <v>1.04</v>
      </c>
      <c r="F45" s="70">
        <v>1.03</v>
      </c>
      <c r="G45" s="71">
        <f t="shared" si="1"/>
        <v>1.03</v>
      </c>
      <c r="H45" s="72">
        <v>4506</v>
      </c>
      <c r="I45" s="73" t="s">
        <v>16</v>
      </c>
      <c r="J45" s="67"/>
      <c r="K45" s="66"/>
      <c r="L45" s="67"/>
      <c r="M45" s="75"/>
      <c r="N45" s="68"/>
      <c r="O45" s="74"/>
      <c r="P45" s="67"/>
      <c r="Q45" s="67"/>
      <c r="R45" s="68"/>
      <c r="S45" s="68"/>
      <c r="T45" s="69" t="s">
        <v>586</v>
      </c>
      <c r="U45" s="69"/>
    </row>
    <row r="46" spans="1:21" ht="12" customHeight="1" x14ac:dyDescent="0.2">
      <c r="A46" s="13" t="s">
        <v>513</v>
      </c>
      <c r="B46" s="16" t="s">
        <v>644</v>
      </c>
      <c r="C46" s="17" t="s">
        <v>704</v>
      </c>
      <c r="D46" s="66">
        <v>0</v>
      </c>
      <c r="E46" s="66">
        <v>0.4</v>
      </c>
      <c r="F46" s="70">
        <v>0.4</v>
      </c>
      <c r="G46" s="71">
        <f t="shared" si="1"/>
        <v>0.4</v>
      </c>
      <c r="H46" s="72">
        <v>1750</v>
      </c>
      <c r="I46" s="73" t="s">
        <v>16</v>
      </c>
      <c r="J46" s="67"/>
      <c r="K46" s="66"/>
      <c r="L46" s="67"/>
      <c r="M46" s="75"/>
      <c r="N46" s="68"/>
      <c r="O46" s="74"/>
      <c r="P46" s="67"/>
      <c r="Q46" s="67"/>
      <c r="R46" s="68"/>
      <c r="S46" s="68"/>
      <c r="T46" s="69" t="s">
        <v>587</v>
      </c>
      <c r="U46" s="69"/>
    </row>
    <row r="47" spans="1:21" ht="12" customHeight="1" x14ac:dyDescent="0.2">
      <c r="A47" s="13" t="s">
        <v>514</v>
      </c>
      <c r="B47" s="16" t="s">
        <v>645</v>
      </c>
      <c r="C47" s="17" t="s">
        <v>705</v>
      </c>
      <c r="D47" s="66">
        <v>0</v>
      </c>
      <c r="E47" s="66">
        <v>7.0000000000000007E-2</v>
      </c>
      <c r="F47" s="70">
        <v>7.0000000000000007E-2</v>
      </c>
      <c r="G47" s="71">
        <f t="shared" si="1"/>
        <v>7.0000000000000007E-2</v>
      </c>
      <c r="H47" s="72">
        <v>306</v>
      </c>
      <c r="I47" s="73" t="s">
        <v>17</v>
      </c>
      <c r="J47" s="67"/>
      <c r="K47" s="66"/>
      <c r="L47" s="67"/>
      <c r="M47" s="75"/>
      <c r="N47" s="68"/>
      <c r="O47" s="74"/>
      <c r="P47" s="67"/>
      <c r="Q47" s="67"/>
      <c r="R47" s="68"/>
      <c r="S47" s="68"/>
      <c r="T47" s="69" t="s">
        <v>588</v>
      </c>
      <c r="U47" s="69"/>
    </row>
    <row r="48" spans="1:21" ht="12" customHeight="1" x14ac:dyDescent="0.2">
      <c r="A48" s="13" t="s">
        <v>515</v>
      </c>
      <c r="B48" s="16" t="s">
        <v>646</v>
      </c>
      <c r="C48" s="17" t="s">
        <v>706</v>
      </c>
      <c r="D48" s="66">
        <v>0.01</v>
      </c>
      <c r="E48" s="66">
        <v>1</v>
      </c>
      <c r="F48" s="70">
        <v>0.99</v>
      </c>
      <c r="G48" s="71">
        <f t="shared" si="1"/>
        <v>0.99</v>
      </c>
      <c r="H48" s="72">
        <v>4331</v>
      </c>
      <c r="I48" s="73" t="s">
        <v>16</v>
      </c>
      <c r="J48" s="67"/>
      <c r="K48" s="66"/>
      <c r="L48" s="67"/>
      <c r="M48" s="75"/>
      <c r="N48" s="68"/>
      <c r="O48" s="74"/>
      <c r="P48" s="67"/>
      <c r="Q48" s="67"/>
      <c r="R48" s="68"/>
      <c r="S48" s="68"/>
      <c r="T48" s="69" t="s">
        <v>589</v>
      </c>
      <c r="U48" s="69"/>
    </row>
    <row r="49" spans="1:21" ht="12" customHeight="1" x14ac:dyDescent="0.2">
      <c r="A49" s="13" t="s">
        <v>516</v>
      </c>
      <c r="B49" s="16" t="s">
        <v>647</v>
      </c>
      <c r="C49" s="17" t="s">
        <v>707</v>
      </c>
      <c r="D49" s="66">
        <v>0</v>
      </c>
      <c r="E49" s="66">
        <v>1.02</v>
      </c>
      <c r="F49" s="70">
        <v>1.02</v>
      </c>
      <c r="G49" s="71">
        <f t="shared" si="1"/>
        <v>1.02</v>
      </c>
      <c r="H49" s="72">
        <v>4463</v>
      </c>
      <c r="I49" s="73" t="s">
        <v>16</v>
      </c>
      <c r="J49" s="67"/>
      <c r="K49" s="66"/>
      <c r="L49" s="67"/>
      <c r="M49" s="75"/>
      <c r="N49" s="68"/>
      <c r="O49" s="74"/>
      <c r="P49" s="67"/>
      <c r="Q49" s="67"/>
      <c r="R49" s="68"/>
      <c r="S49" s="68"/>
      <c r="T49" s="69" t="s">
        <v>590</v>
      </c>
      <c r="U49" s="69"/>
    </row>
    <row r="50" spans="1:21" ht="12" customHeight="1" x14ac:dyDescent="0.2">
      <c r="A50" s="13" t="s">
        <v>517</v>
      </c>
      <c r="B50" s="16" t="s">
        <v>648</v>
      </c>
      <c r="C50" s="17" t="s">
        <v>708</v>
      </c>
      <c r="D50" s="66">
        <v>0.01</v>
      </c>
      <c r="E50" s="66">
        <v>1.49</v>
      </c>
      <c r="F50" s="70">
        <v>1.48</v>
      </c>
      <c r="G50" s="71">
        <f t="shared" si="1"/>
        <v>1.48</v>
      </c>
      <c r="H50" s="72">
        <v>6475</v>
      </c>
      <c r="I50" s="73" t="s">
        <v>16</v>
      </c>
      <c r="J50" s="67"/>
      <c r="K50" s="66"/>
      <c r="L50" s="67"/>
      <c r="M50" s="75"/>
      <c r="N50" s="68"/>
      <c r="O50" s="74"/>
      <c r="P50" s="67"/>
      <c r="Q50" s="67"/>
      <c r="R50" s="68"/>
      <c r="S50" s="68"/>
      <c r="T50" s="69" t="s">
        <v>591</v>
      </c>
      <c r="U50" s="69"/>
    </row>
    <row r="51" spans="1:21" ht="12" customHeight="1" x14ac:dyDescent="0.2">
      <c r="A51" s="13" t="s">
        <v>518</v>
      </c>
      <c r="B51" s="16" t="s">
        <v>649</v>
      </c>
      <c r="C51" s="17" t="s">
        <v>709</v>
      </c>
      <c r="D51" s="66">
        <v>0</v>
      </c>
      <c r="E51" s="66">
        <v>1.61</v>
      </c>
      <c r="F51" s="70">
        <v>1.61</v>
      </c>
      <c r="G51" s="71">
        <f t="shared" si="1"/>
        <v>1.61</v>
      </c>
      <c r="H51" s="72">
        <v>7044</v>
      </c>
      <c r="I51" s="73" t="s">
        <v>16</v>
      </c>
      <c r="J51" s="67"/>
      <c r="K51" s="66"/>
      <c r="L51" s="67"/>
      <c r="M51" s="75"/>
      <c r="N51" s="68"/>
      <c r="O51" s="74"/>
      <c r="P51" s="67"/>
      <c r="Q51" s="67"/>
      <c r="R51" s="68"/>
      <c r="S51" s="68"/>
      <c r="T51" s="69" t="s">
        <v>592</v>
      </c>
      <c r="U51" s="69"/>
    </row>
    <row r="52" spans="1:21" ht="12" customHeight="1" x14ac:dyDescent="0.2">
      <c r="A52" s="13" t="s">
        <v>519</v>
      </c>
      <c r="B52" s="16" t="s">
        <v>650</v>
      </c>
      <c r="C52" s="17" t="s">
        <v>710</v>
      </c>
      <c r="D52" s="66">
        <v>0</v>
      </c>
      <c r="E52" s="66">
        <v>0.5</v>
      </c>
      <c r="F52" s="70">
        <v>0.5</v>
      </c>
      <c r="G52" s="71">
        <f t="shared" si="1"/>
        <v>0.5</v>
      </c>
      <c r="H52" s="72">
        <v>2188</v>
      </c>
      <c r="I52" s="73" t="s">
        <v>16</v>
      </c>
      <c r="J52" s="67"/>
      <c r="K52" s="66"/>
      <c r="L52" s="67"/>
      <c r="M52" s="75"/>
      <c r="N52" s="68"/>
      <c r="O52" s="74"/>
      <c r="P52" s="67"/>
      <c r="Q52" s="67"/>
      <c r="R52" s="68"/>
      <c r="S52" s="68"/>
      <c r="T52" s="69" t="s">
        <v>593</v>
      </c>
      <c r="U52" s="69"/>
    </row>
    <row r="53" spans="1:21" ht="12" customHeight="1" x14ac:dyDescent="0.2">
      <c r="A53" s="18" t="s">
        <v>520</v>
      </c>
      <c r="B53" s="19" t="s">
        <v>651</v>
      </c>
      <c r="C53" s="20" t="s">
        <v>711</v>
      </c>
      <c r="D53" s="37">
        <v>0</v>
      </c>
      <c r="E53" s="37">
        <v>0.3</v>
      </c>
      <c r="F53" s="52">
        <v>0.3</v>
      </c>
      <c r="G53" s="53"/>
      <c r="H53" s="90">
        <v>1313</v>
      </c>
      <c r="I53" s="91" t="s">
        <v>16</v>
      </c>
      <c r="J53" s="38"/>
      <c r="K53" s="37"/>
      <c r="L53" s="38"/>
      <c r="M53" s="92"/>
      <c r="N53" s="60"/>
      <c r="O53" s="93"/>
      <c r="P53" s="38"/>
      <c r="Q53" s="38"/>
      <c r="R53" s="60"/>
      <c r="S53" s="60"/>
      <c r="T53" s="64" t="s">
        <v>594</v>
      </c>
      <c r="U53" s="64"/>
    </row>
    <row r="54" spans="1:21" ht="12" customHeight="1" x14ac:dyDescent="0.2">
      <c r="A54" s="21"/>
      <c r="B54" s="14"/>
      <c r="C54" s="15"/>
      <c r="D54" s="39">
        <v>0.3</v>
      </c>
      <c r="E54" s="39">
        <v>0.41</v>
      </c>
      <c r="F54" s="54">
        <v>0.11</v>
      </c>
      <c r="G54" s="55">
        <f>SUM(F53:F54)</f>
        <v>0.41</v>
      </c>
      <c r="H54" s="94">
        <v>481</v>
      </c>
      <c r="I54" s="95" t="s">
        <v>17</v>
      </c>
      <c r="J54" s="40"/>
      <c r="K54" s="39"/>
      <c r="L54" s="40"/>
      <c r="M54" s="96"/>
      <c r="N54" s="61"/>
      <c r="O54" s="97"/>
      <c r="P54" s="40"/>
      <c r="Q54" s="40"/>
      <c r="R54" s="61"/>
      <c r="S54" s="61"/>
      <c r="T54" s="65" t="s">
        <v>594</v>
      </c>
      <c r="U54" s="65"/>
    </row>
    <row r="55" spans="1:21" ht="12" customHeight="1" x14ac:dyDescent="0.2">
      <c r="A55" s="13" t="s">
        <v>521</v>
      </c>
      <c r="B55" s="16" t="s">
        <v>652</v>
      </c>
      <c r="C55" s="17" t="s">
        <v>712</v>
      </c>
      <c r="D55" s="66">
        <v>0</v>
      </c>
      <c r="E55" s="66">
        <v>0.78</v>
      </c>
      <c r="F55" s="70">
        <v>0.78</v>
      </c>
      <c r="G55" s="71">
        <f t="shared" ref="G55:G63" si="2">F55</f>
        <v>0.78</v>
      </c>
      <c r="H55" s="72">
        <v>3413</v>
      </c>
      <c r="I55" s="73" t="s">
        <v>16</v>
      </c>
      <c r="J55" s="67"/>
      <c r="K55" s="66"/>
      <c r="L55" s="67"/>
      <c r="M55" s="75"/>
      <c r="N55" s="68"/>
      <c r="O55" s="74"/>
      <c r="P55" s="67"/>
      <c r="Q55" s="67"/>
      <c r="R55" s="68"/>
      <c r="S55" s="68"/>
      <c r="T55" s="69" t="s">
        <v>595</v>
      </c>
      <c r="U55" s="69"/>
    </row>
    <row r="56" spans="1:21" ht="12" customHeight="1" x14ac:dyDescent="0.2">
      <c r="A56" s="13" t="s">
        <v>522</v>
      </c>
      <c r="B56" s="16" t="s">
        <v>653</v>
      </c>
      <c r="C56" s="17" t="s">
        <v>713</v>
      </c>
      <c r="D56" s="66">
        <v>0</v>
      </c>
      <c r="E56" s="66">
        <v>0.27</v>
      </c>
      <c r="F56" s="70">
        <v>0.27</v>
      </c>
      <c r="G56" s="71">
        <f t="shared" si="2"/>
        <v>0.27</v>
      </c>
      <c r="H56" s="72">
        <v>1181</v>
      </c>
      <c r="I56" s="73" t="s">
        <v>16</v>
      </c>
      <c r="J56" s="67"/>
      <c r="K56" s="66"/>
      <c r="L56" s="67"/>
      <c r="M56" s="75"/>
      <c r="N56" s="68"/>
      <c r="O56" s="74"/>
      <c r="P56" s="67"/>
      <c r="Q56" s="67"/>
      <c r="R56" s="68"/>
      <c r="S56" s="68"/>
      <c r="T56" s="69" t="s">
        <v>596</v>
      </c>
      <c r="U56" s="69"/>
    </row>
    <row r="57" spans="1:21" ht="12" customHeight="1" x14ac:dyDescent="0.2">
      <c r="A57" s="13" t="s">
        <v>523</v>
      </c>
      <c r="B57" s="16" t="s">
        <v>654</v>
      </c>
      <c r="C57" s="17" t="s">
        <v>714</v>
      </c>
      <c r="D57" s="66">
        <v>0</v>
      </c>
      <c r="E57" s="66">
        <v>0.63</v>
      </c>
      <c r="F57" s="70">
        <v>0.63</v>
      </c>
      <c r="G57" s="71">
        <f t="shared" si="2"/>
        <v>0.63</v>
      </c>
      <c r="H57" s="72">
        <v>2756</v>
      </c>
      <c r="I57" s="73" t="s">
        <v>16</v>
      </c>
      <c r="J57" s="67"/>
      <c r="K57" s="66"/>
      <c r="L57" s="67"/>
      <c r="M57" s="75"/>
      <c r="N57" s="68"/>
      <c r="O57" s="74"/>
      <c r="P57" s="67"/>
      <c r="Q57" s="67"/>
      <c r="R57" s="68"/>
      <c r="S57" s="68"/>
      <c r="T57" s="69" t="s">
        <v>597</v>
      </c>
      <c r="U57" s="69"/>
    </row>
    <row r="58" spans="1:21" ht="12" customHeight="1" x14ac:dyDescent="0.2">
      <c r="A58" s="13" t="s">
        <v>524</v>
      </c>
      <c r="B58" s="16" t="s">
        <v>655</v>
      </c>
      <c r="C58" s="17" t="s">
        <v>715</v>
      </c>
      <c r="D58" s="66">
        <v>0</v>
      </c>
      <c r="E58" s="66">
        <v>2.3639999999999999</v>
      </c>
      <c r="F58" s="70">
        <v>2.36</v>
      </c>
      <c r="G58" s="71">
        <f t="shared" si="2"/>
        <v>2.36</v>
      </c>
      <c r="H58" s="72">
        <v>10325</v>
      </c>
      <c r="I58" s="73" t="s">
        <v>16</v>
      </c>
      <c r="J58" s="67"/>
      <c r="K58" s="66"/>
      <c r="L58" s="67"/>
      <c r="M58" s="75"/>
      <c r="N58" s="68"/>
      <c r="O58" s="74"/>
      <c r="P58" s="67"/>
      <c r="Q58" s="67"/>
      <c r="R58" s="68"/>
      <c r="S58" s="68"/>
      <c r="T58" s="69" t="s">
        <v>598</v>
      </c>
      <c r="U58" s="69"/>
    </row>
    <row r="59" spans="1:21" ht="12" customHeight="1" x14ac:dyDescent="0.2">
      <c r="A59" s="13" t="s">
        <v>525</v>
      </c>
      <c r="B59" s="16" t="s">
        <v>656</v>
      </c>
      <c r="C59" s="17" t="s">
        <v>716</v>
      </c>
      <c r="D59" s="66">
        <v>0</v>
      </c>
      <c r="E59" s="66">
        <v>0.7</v>
      </c>
      <c r="F59" s="70">
        <v>0.7</v>
      </c>
      <c r="G59" s="71">
        <f t="shared" si="2"/>
        <v>0.7</v>
      </c>
      <c r="H59" s="72">
        <v>3063</v>
      </c>
      <c r="I59" s="73" t="s">
        <v>16</v>
      </c>
      <c r="J59" s="67"/>
      <c r="K59" s="66"/>
      <c r="L59" s="67"/>
      <c r="M59" s="75"/>
      <c r="N59" s="68"/>
      <c r="O59" s="74"/>
      <c r="P59" s="67"/>
      <c r="Q59" s="67"/>
      <c r="R59" s="68"/>
      <c r="S59" s="68"/>
      <c r="T59" s="69" t="s">
        <v>599</v>
      </c>
      <c r="U59" s="69"/>
    </row>
    <row r="60" spans="1:21" ht="12" customHeight="1" x14ac:dyDescent="0.2">
      <c r="A60" s="13" t="s">
        <v>526</v>
      </c>
      <c r="B60" s="16" t="s">
        <v>657</v>
      </c>
      <c r="C60" s="17" t="s">
        <v>717</v>
      </c>
      <c r="D60" s="66">
        <v>0</v>
      </c>
      <c r="E60" s="66">
        <v>0.48</v>
      </c>
      <c r="F60" s="70">
        <v>0.48</v>
      </c>
      <c r="G60" s="71">
        <f t="shared" si="2"/>
        <v>0.48</v>
      </c>
      <c r="H60" s="72">
        <v>2100</v>
      </c>
      <c r="I60" s="73" t="s">
        <v>16</v>
      </c>
      <c r="J60" s="67"/>
      <c r="K60" s="66"/>
      <c r="L60" s="67"/>
      <c r="M60" s="75"/>
      <c r="N60" s="68"/>
      <c r="O60" s="74"/>
      <c r="P60" s="67"/>
      <c r="Q60" s="67"/>
      <c r="R60" s="68"/>
      <c r="S60" s="68"/>
      <c r="T60" s="69" t="s">
        <v>600</v>
      </c>
      <c r="U60" s="69"/>
    </row>
    <row r="61" spans="1:21" ht="12" customHeight="1" x14ac:dyDescent="0.2">
      <c r="A61" s="13" t="s">
        <v>527</v>
      </c>
      <c r="B61" s="16" t="s">
        <v>658</v>
      </c>
      <c r="C61" s="17" t="s">
        <v>659</v>
      </c>
      <c r="D61" s="66">
        <v>0</v>
      </c>
      <c r="E61" s="66">
        <v>0.25</v>
      </c>
      <c r="F61" s="70">
        <v>0.25</v>
      </c>
      <c r="G61" s="71">
        <f t="shared" si="2"/>
        <v>0.25</v>
      </c>
      <c r="H61" s="72">
        <v>1094</v>
      </c>
      <c r="I61" s="73" t="s">
        <v>16</v>
      </c>
      <c r="J61" s="67"/>
      <c r="K61" s="66"/>
      <c r="L61" s="67"/>
      <c r="M61" s="75"/>
      <c r="N61" s="68"/>
      <c r="O61" s="74"/>
      <c r="P61" s="67"/>
      <c r="Q61" s="67"/>
      <c r="R61" s="68"/>
      <c r="S61" s="68"/>
      <c r="T61" s="69" t="s">
        <v>601</v>
      </c>
      <c r="U61" s="69"/>
    </row>
    <row r="62" spans="1:21" ht="12" customHeight="1" x14ac:dyDescent="0.2">
      <c r="A62" s="13" t="s">
        <v>528</v>
      </c>
      <c r="B62" s="16" t="s">
        <v>660</v>
      </c>
      <c r="C62" s="17" t="s">
        <v>661</v>
      </c>
      <c r="D62" s="66">
        <v>0</v>
      </c>
      <c r="E62" s="66">
        <v>0.05</v>
      </c>
      <c r="F62" s="70">
        <v>0.05</v>
      </c>
      <c r="G62" s="71">
        <f t="shared" si="2"/>
        <v>0.05</v>
      </c>
      <c r="H62" s="72">
        <v>219</v>
      </c>
      <c r="I62" s="73" t="s">
        <v>16</v>
      </c>
      <c r="J62" s="67"/>
      <c r="K62" s="66"/>
      <c r="L62" s="67"/>
      <c r="M62" s="75"/>
      <c r="N62" s="68"/>
      <c r="O62" s="74"/>
      <c r="P62" s="67"/>
      <c r="Q62" s="67"/>
      <c r="R62" s="68"/>
      <c r="S62" s="68"/>
      <c r="T62" s="69" t="s">
        <v>602</v>
      </c>
      <c r="U62" s="69"/>
    </row>
    <row r="63" spans="1:21" ht="12" customHeight="1" x14ac:dyDescent="0.2">
      <c r="A63" s="13" t="s">
        <v>529</v>
      </c>
      <c r="B63" s="16" t="s">
        <v>662</v>
      </c>
      <c r="C63" s="17" t="s">
        <v>663</v>
      </c>
      <c r="D63" s="66">
        <v>0</v>
      </c>
      <c r="E63" s="66">
        <v>0.66</v>
      </c>
      <c r="F63" s="70">
        <v>0.66</v>
      </c>
      <c r="G63" s="71">
        <f t="shared" si="2"/>
        <v>0.66</v>
      </c>
      <c r="H63" s="72">
        <v>2888</v>
      </c>
      <c r="I63" s="73" t="s">
        <v>16</v>
      </c>
      <c r="J63" s="67"/>
      <c r="K63" s="66"/>
      <c r="L63" s="67"/>
      <c r="M63" s="75"/>
      <c r="N63" s="68"/>
      <c r="O63" s="74"/>
      <c r="P63" s="67"/>
      <c r="Q63" s="67"/>
      <c r="R63" s="68"/>
      <c r="S63" s="68"/>
      <c r="T63" s="69" t="s">
        <v>558</v>
      </c>
      <c r="U63" s="69"/>
    </row>
    <row r="64" spans="1:21" ht="12" customHeight="1" x14ac:dyDescent="0.2">
      <c r="A64" s="18" t="s">
        <v>530</v>
      </c>
      <c r="B64" s="19" t="s">
        <v>665</v>
      </c>
      <c r="C64" s="20" t="s">
        <v>409</v>
      </c>
      <c r="D64" s="37" t="s">
        <v>531</v>
      </c>
      <c r="E64" s="37" t="s">
        <v>532</v>
      </c>
      <c r="F64" s="52">
        <v>0.4</v>
      </c>
      <c r="G64" s="53"/>
      <c r="H64" s="90">
        <v>1400</v>
      </c>
      <c r="I64" s="91" t="s">
        <v>18</v>
      </c>
      <c r="J64" s="38"/>
      <c r="K64" s="37"/>
      <c r="L64" s="38"/>
      <c r="M64" s="92"/>
      <c r="N64" s="60"/>
      <c r="O64" s="93"/>
      <c r="P64" s="38"/>
      <c r="Q64" s="38"/>
      <c r="R64" s="60"/>
      <c r="S64" s="60"/>
      <c r="T64" s="64" t="s">
        <v>603</v>
      </c>
      <c r="U64" s="64" t="s">
        <v>554</v>
      </c>
    </row>
    <row r="65" spans="1:21" ht="12" customHeight="1" x14ac:dyDescent="0.2">
      <c r="A65" s="165"/>
      <c r="B65" s="217"/>
      <c r="C65" s="166"/>
      <c r="D65" s="187" t="s">
        <v>532</v>
      </c>
      <c r="E65" s="187" t="s">
        <v>533</v>
      </c>
      <c r="F65" s="188">
        <v>0.15</v>
      </c>
      <c r="G65" s="55">
        <f>SUM(F64:F65)</f>
        <v>0.55000000000000004</v>
      </c>
      <c r="H65" s="190">
        <v>525</v>
      </c>
      <c r="I65" s="191" t="s">
        <v>16</v>
      </c>
      <c r="J65" s="192"/>
      <c r="K65" s="187"/>
      <c r="L65" s="192"/>
      <c r="M65" s="193"/>
      <c r="N65" s="194"/>
      <c r="O65" s="195"/>
      <c r="P65" s="192"/>
      <c r="Q65" s="192"/>
      <c r="R65" s="194"/>
      <c r="S65" s="194"/>
      <c r="T65" s="196" t="s">
        <v>603</v>
      </c>
      <c r="U65" s="196" t="s">
        <v>554</v>
      </c>
    </row>
    <row r="66" spans="1:21" ht="12" customHeight="1" x14ac:dyDescent="0.2">
      <c r="A66" s="13" t="s">
        <v>534</v>
      </c>
      <c r="B66" s="16" t="s">
        <v>667</v>
      </c>
      <c r="C66" s="17" t="s">
        <v>673</v>
      </c>
      <c r="D66" s="66" t="s">
        <v>535</v>
      </c>
      <c r="E66" s="66" t="s">
        <v>536</v>
      </c>
      <c r="F66" s="70">
        <v>0.22900000000000001</v>
      </c>
      <c r="G66" s="71">
        <f>F66</f>
        <v>0.22900000000000001</v>
      </c>
      <c r="H66" s="72">
        <v>802</v>
      </c>
      <c r="I66" s="73" t="s">
        <v>18</v>
      </c>
      <c r="J66" s="67"/>
      <c r="K66" s="66"/>
      <c r="L66" s="67"/>
      <c r="M66" s="75"/>
      <c r="N66" s="68"/>
      <c r="O66" s="74"/>
      <c r="P66" s="67"/>
      <c r="Q66" s="67"/>
      <c r="R66" s="68"/>
      <c r="S66" s="68"/>
      <c r="T66" s="69" t="s">
        <v>604</v>
      </c>
      <c r="U66" s="69" t="s">
        <v>554</v>
      </c>
    </row>
    <row r="67" spans="1:21" ht="12" customHeight="1" x14ac:dyDescent="0.2">
      <c r="A67" s="165" t="s">
        <v>537</v>
      </c>
      <c r="B67" s="217" t="s">
        <v>668</v>
      </c>
      <c r="C67" s="166" t="s">
        <v>674</v>
      </c>
      <c r="D67" s="178" t="s">
        <v>538</v>
      </c>
      <c r="E67" s="178" t="s">
        <v>539</v>
      </c>
      <c r="F67" s="179">
        <v>0.113</v>
      </c>
      <c r="G67" s="71">
        <f>F67</f>
        <v>0.113</v>
      </c>
      <c r="H67" s="180">
        <v>622</v>
      </c>
      <c r="I67" s="181" t="s">
        <v>18</v>
      </c>
      <c r="J67" s="182"/>
      <c r="K67" s="178"/>
      <c r="L67" s="182"/>
      <c r="M67" s="183"/>
      <c r="N67" s="184"/>
      <c r="O67" s="185"/>
      <c r="P67" s="182"/>
      <c r="Q67" s="182"/>
      <c r="R67" s="184"/>
      <c r="S67" s="184"/>
      <c r="T67" s="186" t="s">
        <v>605</v>
      </c>
      <c r="U67" s="186" t="s">
        <v>554</v>
      </c>
    </row>
    <row r="68" spans="1:21" ht="12" customHeight="1" x14ac:dyDescent="0.2">
      <c r="A68" s="13" t="s">
        <v>540</v>
      </c>
      <c r="B68" s="16" t="s">
        <v>669</v>
      </c>
      <c r="C68" s="17" t="s">
        <v>142</v>
      </c>
      <c r="D68" s="66" t="s">
        <v>531</v>
      </c>
      <c r="E68" s="66" t="s">
        <v>541</v>
      </c>
      <c r="F68" s="70">
        <v>0.379</v>
      </c>
      <c r="G68" s="71">
        <f>F68</f>
        <v>0.379</v>
      </c>
      <c r="H68" s="72">
        <v>1327</v>
      </c>
      <c r="I68" s="73" t="s">
        <v>18</v>
      </c>
      <c r="J68" s="67"/>
      <c r="K68" s="66"/>
      <c r="L68" s="67"/>
      <c r="M68" s="75"/>
      <c r="N68" s="68"/>
      <c r="O68" s="74"/>
      <c r="P68" s="67"/>
      <c r="Q68" s="67"/>
      <c r="R68" s="68"/>
      <c r="S68" s="68"/>
      <c r="T68" s="69" t="s">
        <v>606</v>
      </c>
      <c r="U68" s="69" t="s">
        <v>554</v>
      </c>
    </row>
    <row r="69" spans="1:21" ht="12" customHeight="1" x14ac:dyDescent="0.2">
      <c r="A69" s="165" t="s">
        <v>542</v>
      </c>
      <c r="B69" s="217" t="s">
        <v>670</v>
      </c>
      <c r="C69" s="166" t="s">
        <v>156</v>
      </c>
      <c r="D69" s="168" t="s">
        <v>539</v>
      </c>
      <c r="E69" s="168" t="s">
        <v>543</v>
      </c>
      <c r="F69" s="169">
        <v>0.18</v>
      </c>
      <c r="G69" s="170"/>
      <c r="H69" s="171">
        <v>720</v>
      </c>
      <c r="I69" s="172" t="s">
        <v>18</v>
      </c>
      <c r="J69" s="173"/>
      <c r="K69" s="168"/>
      <c r="L69" s="173"/>
      <c r="M69" s="174"/>
      <c r="N69" s="175"/>
      <c r="O69" s="176"/>
      <c r="P69" s="173"/>
      <c r="Q69" s="173"/>
      <c r="R69" s="175"/>
      <c r="S69" s="175"/>
      <c r="T69" s="177" t="s">
        <v>607</v>
      </c>
      <c r="U69" s="177" t="s">
        <v>554</v>
      </c>
    </row>
    <row r="70" spans="1:21" ht="12" customHeight="1" x14ac:dyDescent="0.2">
      <c r="A70" s="165"/>
      <c r="B70" s="217"/>
      <c r="C70" s="166"/>
      <c r="D70" s="187" t="s">
        <v>543</v>
      </c>
      <c r="E70" s="187" t="s">
        <v>544</v>
      </c>
      <c r="F70" s="188">
        <v>0.24399999999999999</v>
      </c>
      <c r="G70" s="55">
        <f>SUM(F69:F70)</f>
        <v>0.42399999999999999</v>
      </c>
      <c r="H70" s="190">
        <v>768</v>
      </c>
      <c r="I70" s="191" t="s">
        <v>17</v>
      </c>
      <c r="J70" s="192"/>
      <c r="K70" s="187"/>
      <c r="L70" s="192"/>
      <c r="M70" s="193"/>
      <c r="N70" s="194"/>
      <c r="O70" s="195"/>
      <c r="P70" s="192"/>
      <c r="Q70" s="192"/>
      <c r="R70" s="194"/>
      <c r="S70" s="194"/>
      <c r="T70" s="196" t="s">
        <v>607</v>
      </c>
      <c r="U70" s="196" t="s">
        <v>554</v>
      </c>
    </row>
    <row r="71" spans="1:21" ht="12" customHeight="1" x14ac:dyDescent="0.2">
      <c r="A71" s="18" t="s">
        <v>545</v>
      </c>
      <c r="B71" s="19" t="s">
        <v>671</v>
      </c>
      <c r="C71" s="20" t="s">
        <v>175</v>
      </c>
      <c r="D71" s="37" t="s">
        <v>546</v>
      </c>
      <c r="E71" s="37" t="s">
        <v>547</v>
      </c>
      <c r="F71" s="52">
        <v>0.28599999999999998</v>
      </c>
      <c r="G71" s="53"/>
      <c r="H71" s="90">
        <v>1430</v>
      </c>
      <c r="I71" s="91" t="s">
        <v>18</v>
      </c>
      <c r="J71" s="38"/>
      <c r="K71" s="37"/>
      <c r="L71" s="38"/>
      <c r="M71" s="92"/>
      <c r="N71" s="60"/>
      <c r="O71" s="93"/>
      <c r="P71" s="38"/>
      <c r="Q71" s="38"/>
      <c r="R71" s="60"/>
      <c r="S71" s="60"/>
      <c r="T71" s="64" t="s">
        <v>608</v>
      </c>
      <c r="U71" s="64" t="s">
        <v>554</v>
      </c>
    </row>
    <row r="72" spans="1:21" ht="12" customHeight="1" x14ac:dyDescent="0.2">
      <c r="A72" s="21"/>
      <c r="B72" s="14"/>
      <c r="C72" s="15"/>
      <c r="D72" s="39" t="s">
        <v>547</v>
      </c>
      <c r="E72" s="39" t="s">
        <v>548</v>
      </c>
      <c r="F72" s="54">
        <v>1.7999999999999999E-2</v>
      </c>
      <c r="G72" s="55">
        <f>SUM(F71:F72)</f>
        <v>0.30399999999999999</v>
      </c>
      <c r="H72" s="94">
        <v>90</v>
      </c>
      <c r="I72" s="95" t="s">
        <v>16</v>
      </c>
      <c r="J72" s="40"/>
      <c r="K72" s="39"/>
      <c r="L72" s="40"/>
      <c r="M72" s="96"/>
      <c r="N72" s="61"/>
      <c r="O72" s="97"/>
      <c r="P72" s="40"/>
      <c r="Q72" s="40"/>
      <c r="R72" s="61"/>
      <c r="S72" s="61"/>
      <c r="T72" s="65" t="s">
        <v>608</v>
      </c>
      <c r="U72" s="65" t="s">
        <v>554</v>
      </c>
    </row>
    <row r="73" spans="1:21" ht="12" customHeight="1" x14ac:dyDescent="0.2">
      <c r="A73" s="13" t="s">
        <v>549</v>
      </c>
      <c r="B73" s="16" t="s">
        <v>672</v>
      </c>
      <c r="C73" s="17" t="s">
        <v>465</v>
      </c>
      <c r="D73" s="66" t="s">
        <v>550</v>
      </c>
      <c r="E73" s="66" t="s">
        <v>546</v>
      </c>
      <c r="F73" s="70">
        <v>0.35699999999999998</v>
      </c>
      <c r="G73" s="71">
        <f>F73</f>
        <v>0.35699999999999998</v>
      </c>
      <c r="H73" s="72">
        <v>1785</v>
      </c>
      <c r="I73" s="73" t="s">
        <v>18</v>
      </c>
      <c r="J73" s="67"/>
      <c r="K73" s="66"/>
      <c r="L73" s="67"/>
      <c r="M73" s="75"/>
      <c r="N73" s="68"/>
      <c r="O73" s="74"/>
      <c r="P73" s="67"/>
      <c r="Q73" s="67"/>
      <c r="R73" s="68"/>
      <c r="S73" s="68"/>
      <c r="T73" s="69" t="s">
        <v>609</v>
      </c>
      <c r="U73" s="69" t="s">
        <v>554</v>
      </c>
    </row>
    <row r="74" spans="1:21" ht="12" customHeight="1" x14ac:dyDescent="0.2">
      <c r="A74" s="165" t="s">
        <v>551</v>
      </c>
      <c r="B74" s="217" t="s">
        <v>666</v>
      </c>
      <c r="C74" s="166" t="s">
        <v>218</v>
      </c>
      <c r="D74" s="168" t="s">
        <v>531</v>
      </c>
      <c r="E74" s="168" t="s">
        <v>552</v>
      </c>
      <c r="F74" s="169">
        <v>0.44700000000000001</v>
      </c>
      <c r="G74" s="170"/>
      <c r="H74" s="171">
        <v>1565</v>
      </c>
      <c r="I74" s="172" t="s">
        <v>18</v>
      </c>
      <c r="J74" s="173"/>
      <c r="K74" s="168"/>
      <c r="L74" s="173"/>
      <c r="M74" s="174"/>
      <c r="N74" s="175"/>
      <c r="O74" s="176"/>
      <c r="P74" s="173"/>
      <c r="Q74" s="173"/>
      <c r="R74" s="175"/>
      <c r="S74" s="175"/>
      <c r="T74" s="177" t="s">
        <v>610</v>
      </c>
      <c r="U74" s="177" t="s">
        <v>554</v>
      </c>
    </row>
    <row r="75" spans="1:21" ht="12" customHeight="1" x14ac:dyDescent="0.2">
      <c r="A75" s="21"/>
      <c r="B75" s="14"/>
      <c r="C75" s="15"/>
      <c r="D75" s="39" t="s">
        <v>552</v>
      </c>
      <c r="E75" s="39" t="s">
        <v>553</v>
      </c>
      <c r="F75" s="54">
        <v>7.8E-2</v>
      </c>
      <c r="G75" s="55">
        <f>SUM(F74:F75)</f>
        <v>0.52500000000000002</v>
      </c>
      <c r="H75" s="94">
        <v>156</v>
      </c>
      <c r="I75" s="95" t="s">
        <v>17</v>
      </c>
      <c r="J75" s="40"/>
      <c r="K75" s="39"/>
      <c r="L75" s="40"/>
      <c r="M75" s="96"/>
      <c r="N75" s="61"/>
      <c r="O75" s="97"/>
      <c r="P75" s="40"/>
      <c r="Q75" s="40"/>
      <c r="R75" s="61"/>
      <c r="S75" s="61"/>
      <c r="T75" s="65" t="s">
        <v>610</v>
      </c>
      <c r="U75" s="65" t="s">
        <v>554</v>
      </c>
    </row>
    <row r="76" spans="1:21" ht="5.0999999999999996" customHeight="1" x14ac:dyDescent="0.2">
      <c r="A76" s="41"/>
      <c r="B76" s="41"/>
      <c r="C76" s="42"/>
      <c r="F76" s="32"/>
      <c r="G76" s="32"/>
      <c r="M76" s="76"/>
      <c r="N76" s="62"/>
      <c r="R76" s="62"/>
      <c r="S76" s="62"/>
    </row>
    <row r="77" spans="1:21" ht="12" customHeight="1" x14ac:dyDescent="0.2">
      <c r="A77" s="43" t="s">
        <v>364</v>
      </c>
      <c r="B77" s="26"/>
      <c r="C77" s="26"/>
      <c r="D77" s="26"/>
      <c r="E77" s="26"/>
      <c r="F77" s="56"/>
      <c r="G77" s="44">
        <f>SUM(G8:G75)</f>
        <v>68.324000000000012</v>
      </c>
      <c r="H77" s="45">
        <f>SUM(H8:H75)</f>
        <v>297733</v>
      </c>
      <c r="I77" s="27"/>
      <c r="J77" s="8"/>
      <c r="K77" s="28"/>
      <c r="L77" s="29" t="s">
        <v>19</v>
      </c>
      <c r="M77" s="77">
        <f>SUM(M8:M75)</f>
        <v>51</v>
      </c>
      <c r="N77" s="63">
        <f>SUM(N8:N75)</f>
        <v>449</v>
      </c>
      <c r="O77" s="25"/>
      <c r="P77" s="25"/>
      <c r="Q77" s="29" t="s">
        <v>20</v>
      </c>
      <c r="R77" s="63">
        <f>SUM(R8:R75)</f>
        <v>0</v>
      </c>
      <c r="S77" s="63">
        <f>SUM(S8:S75)</f>
        <v>0</v>
      </c>
    </row>
    <row r="78" spans="1:21" ht="12" customHeight="1" x14ac:dyDescent="0.2">
      <c r="A78" s="46" t="s">
        <v>21</v>
      </c>
      <c r="B78" s="30"/>
      <c r="C78" s="30"/>
      <c r="D78" s="30"/>
      <c r="E78" s="30"/>
      <c r="F78" s="56"/>
      <c r="G78" s="78">
        <f>SUMIF(I8:I75,"melnais",F8:F75)+SUMIF(I8:I75,"virsmas aps.",F8:F75)</f>
        <v>5.9139999999999997</v>
      </c>
      <c r="H78" s="79">
        <f>SUMIF(I8:I75,"melnais",H8:H75)+SUMIF(I8:I75,"virsmas aps.",H8:H75)</f>
        <v>25291</v>
      </c>
      <c r="I78" s="31"/>
      <c r="J78" s="32"/>
      <c r="K78" s="25"/>
      <c r="L78" s="25"/>
      <c r="M78" s="33"/>
      <c r="N78" s="33"/>
      <c r="O78" s="25"/>
      <c r="P78" s="25"/>
      <c r="Q78" s="25"/>
      <c r="R78" s="25"/>
      <c r="S78" s="25"/>
    </row>
    <row r="79" spans="1:21" ht="12" customHeight="1" x14ac:dyDescent="0.2">
      <c r="A79" s="46" t="s">
        <v>22</v>
      </c>
      <c r="B79" s="30"/>
      <c r="C79" s="30"/>
      <c r="D79" s="30"/>
      <c r="E79" s="30"/>
      <c r="F79" s="56"/>
      <c r="G79" s="78">
        <f>SUMIF(I8:I75,"bruģis",F8:F75)</f>
        <v>0</v>
      </c>
      <c r="H79" s="79">
        <f>SUMIF(I8:I75,"bruģis",H8:H75)</f>
        <v>0</v>
      </c>
      <c r="J79" s="89"/>
      <c r="K79" s="89"/>
      <c r="L79" s="89"/>
      <c r="O79" s="25"/>
      <c r="P79" s="25"/>
      <c r="Q79" s="25"/>
      <c r="R79" s="25"/>
      <c r="S79" s="25"/>
    </row>
    <row r="80" spans="1:21" ht="12" customHeight="1" x14ac:dyDescent="0.2">
      <c r="A80" s="46" t="s">
        <v>23</v>
      </c>
      <c r="B80" s="30"/>
      <c r="C80" s="30"/>
      <c r="D80" s="30"/>
      <c r="E80" s="30"/>
      <c r="F80" s="56"/>
      <c r="G80" s="78">
        <f>SUMIF(I8:I75,"grants",F8:F75)</f>
        <v>61.338000000000001</v>
      </c>
      <c r="H80" s="79">
        <f>SUMIF(I8:I75,"grants",H8:H75)</f>
        <v>268237</v>
      </c>
      <c r="J80" s="89"/>
      <c r="K80" s="25"/>
      <c r="L80" s="89" t="s">
        <v>45</v>
      </c>
      <c r="O80" s="25"/>
      <c r="P80" s="25"/>
      <c r="Q80" s="25"/>
      <c r="R80" s="25"/>
      <c r="S80" s="25"/>
    </row>
    <row r="81" spans="1:21" ht="12" customHeight="1" x14ac:dyDescent="0.2">
      <c r="A81" s="46" t="s">
        <v>25</v>
      </c>
      <c r="B81" s="30"/>
      <c r="C81" s="30"/>
      <c r="D81" s="30"/>
      <c r="E81" s="30"/>
      <c r="F81" s="56"/>
      <c r="G81" s="78">
        <f>SUMIF(I8:I75,"cits segums",F8:F75)</f>
        <v>1.0719999999999998</v>
      </c>
      <c r="H81" s="79">
        <f>SUMIF(I8:I75,"cits segums",H8:H75)</f>
        <v>4205</v>
      </c>
      <c r="I81" s="32"/>
      <c r="J81" s="8"/>
      <c r="K81" s="34"/>
      <c r="O81" s="25"/>
      <c r="P81" s="25"/>
      <c r="Q81" s="25"/>
      <c r="R81" s="25"/>
      <c r="S81" s="25"/>
    </row>
    <row r="82" spans="1:21" ht="5.0999999999999996" customHeight="1" x14ac:dyDescent="0.2">
      <c r="A82" s="5"/>
      <c r="B82" s="5"/>
      <c r="C82" s="5"/>
      <c r="D82" s="5"/>
      <c r="E82" s="5"/>
      <c r="F82" s="35"/>
      <c r="G82" s="35"/>
      <c r="H82" s="47"/>
      <c r="I82" s="23"/>
      <c r="J82" s="8"/>
      <c r="K82" s="25"/>
      <c r="O82" s="25"/>
      <c r="P82" s="25"/>
      <c r="Q82" s="25"/>
      <c r="R82" s="25"/>
      <c r="S82" s="25"/>
    </row>
    <row r="83" spans="1:21" ht="12" customHeight="1" x14ac:dyDescent="0.2">
      <c r="A83" s="4" t="s">
        <v>44</v>
      </c>
      <c r="B83" s="81" t="s">
        <v>24</v>
      </c>
      <c r="C83" s="81"/>
      <c r="D83" s="81"/>
      <c r="E83" s="81"/>
      <c r="F83" s="81"/>
      <c r="G83" s="36"/>
      <c r="H83" s="85" t="s">
        <v>40</v>
      </c>
      <c r="I83" s="298" t="str">
        <f>KOPA!A31</f>
        <v>2025.gada 10.maijs</v>
      </c>
      <c r="J83" s="298"/>
      <c r="K83" s="84"/>
      <c r="L83" s="85" t="s">
        <v>41</v>
      </c>
      <c r="M83" s="36"/>
      <c r="N83" s="36"/>
      <c r="Q83" s="25"/>
      <c r="R83" s="25"/>
      <c r="S83" s="25"/>
    </row>
    <row r="84" spans="1:21" ht="5.0999999999999996" customHeight="1" x14ac:dyDescent="0.2">
      <c r="A84" s="6"/>
      <c r="B84" s="82"/>
      <c r="C84" s="82"/>
      <c r="D84" s="82"/>
      <c r="E84" s="82"/>
      <c r="F84" s="82"/>
      <c r="G84" s="88"/>
      <c r="H84" s="83"/>
      <c r="I84" s="82"/>
      <c r="J84" s="82"/>
      <c r="K84" s="83"/>
      <c r="L84" s="86"/>
      <c r="N84" s="88"/>
      <c r="O84" s="88"/>
      <c r="P84" s="58"/>
      <c r="Q84" s="25"/>
      <c r="R84" s="25"/>
      <c r="S84" s="25"/>
    </row>
    <row r="85" spans="1:21" ht="12" customHeight="1" x14ac:dyDescent="0.2">
      <c r="A85" s="4" t="s">
        <v>43</v>
      </c>
      <c r="B85" s="81" t="s">
        <v>63</v>
      </c>
      <c r="C85" s="81"/>
      <c r="D85" s="81"/>
      <c r="E85" s="81"/>
      <c r="F85" s="81"/>
      <c r="G85" s="36"/>
      <c r="H85" s="85" t="s">
        <v>40</v>
      </c>
      <c r="I85" s="298"/>
      <c r="J85" s="298"/>
      <c r="K85" s="84"/>
      <c r="L85" s="85" t="s">
        <v>41</v>
      </c>
      <c r="M85" s="36"/>
      <c r="N85" s="36"/>
      <c r="Q85" s="25"/>
      <c r="R85" s="25"/>
      <c r="S85" s="25"/>
    </row>
    <row r="86" spans="1:21" ht="5.0999999999999996" customHeight="1" x14ac:dyDescent="0.2">
      <c r="A86" s="4"/>
      <c r="B86" s="82"/>
      <c r="C86" s="82"/>
      <c r="D86" s="82"/>
      <c r="E86" s="82"/>
      <c r="F86" s="82"/>
      <c r="G86" s="88"/>
      <c r="H86" s="83"/>
      <c r="I86" s="82"/>
      <c r="J86" s="82"/>
      <c r="K86" s="83"/>
      <c r="L86" s="86"/>
      <c r="N86" s="88"/>
      <c r="O86" s="88"/>
      <c r="P86" s="58"/>
      <c r="Q86" s="25"/>
      <c r="R86" s="25"/>
      <c r="S86" s="25"/>
    </row>
    <row r="87" spans="1:21" ht="12" customHeight="1" x14ac:dyDescent="0.2">
      <c r="A87" s="4" t="s">
        <v>42</v>
      </c>
      <c r="B87" s="81" t="s">
        <v>64</v>
      </c>
      <c r="C87" s="81"/>
      <c r="D87" s="81"/>
      <c r="E87" s="81"/>
      <c r="F87" s="81"/>
      <c r="G87" s="36"/>
      <c r="H87" s="85" t="s">
        <v>40</v>
      </c>
      <c r="I87" s="298"/>
      <c r="J87" s="298"/>
      <c r="K87" s="84"/>
      <c r="L87" s="85" t="s">
        <v>41</v>
      </c>
      <c r="M87" s="36"/>
      <c r="N87" s="36"/>
      <c r="Q87" s="25"/>
      <c r="R87" s="25"/>
      <c r="S87" s="25"/>
    </row>
    <row r="88" spans="1:21" ht="5.0999999999999996" customHeight="1" x14ac:dyDescent="0.2">
      <c r="D88" s="287"/>
      <c r="E88" s="287"/>
      <c r="F88" s="287"/>
      <c r="G88" s="288"/>
      <c r="H88" s="288"/>
      <c r="I88" s="287"/>
      <c r="J88" s="287"/>
      <c r="K88" s="288"/>
      <c r="L88" s="288"/>
      <c r="N88" s="289"/>
      <c r="O88" s="289"/>
      <c r="P88" s="58"/>
    </row>
    <row r="89" spans="1:21" ht="14.1" customHeight="1" x14ac:dyDescent="0.25">
      <c r="A89" s="87"/>
      <c r="B89" s="290" t="s">
        <v>39</v>
      </c>
      <c r="C89" s="290"/>
      <c r="D89" s="290"/>
      <c r="E89" s="290"/>
      <c r="F89" s="290"/>
      <c r="G89" s="290"/>
      <c r="H89" s="290"/>
      <c r="I89" s="290"/>
      <c r="J89" s="290"/>
      <c r="K89" s="290"/>
      <c r="L89" s="290"/>
      <c r="M89" s="290"/>
      <c r="N89" s="290"/>
      <c r="O89" s="290"/>
      <c r="P89" s="290"/>
      <c r="Q89" s="290"/>
      <c r="R89" s="290"/>
      <c r="S89" s="290"/>
      <c r="T89" s="290"/>
      <c r="U89" s="87"/>
    </row>
  </sheetData>
  <mergeCells count="29">
    <mergeCell ref="T3:T5"/>
    <mergeCell ref="U3:U6"/>
    <mergeCell ref="D4:I4"/>
    <mergeCell ref="J4:Q4"/>
    <mergeCell ref="R4:S5"/>
    <mergeCell ref="D5:E5"/>
    <mergeCell ref="C36:C37"/>
    <mergeCell ref="I83:J83"/>
    <mergeCell ref="E1:P2"/>
    <mergeCell ref="A3:A6"/>
    <mergeCell ref="B3:C6"/>
    <mergeCell ref="D3:S3"/>
    <mergeCell ref="N5:N6"/>
    <mergeCell ref="O5:O6"/>
    <mergeCell ref="P5:P6"/>
    <mergeCell ref="Q5:Q6"/>
    <mergeCell ref="B7:C7"/>
    <mergeCell ref="F7:G7"/>
    <mergeCell ref="F5:G5"/>
    <mergeCell ref="H5:H6"/>
    <mergeCell ref="I5:I6"/>
    <mergeCell ref="J5:J6"/>
    <mergeCell ref="K5:L5"/>
    <mergeCell ref="M5:M6"/>
    <mergeCell ref="I85:J85"/>
    <mergeCell ref="I87:J87"/>
    <mergeCell ref="D88:L88"/>
    <mergeCell ref="N88:O88"/>
    <mergeCell ref="B89:T89"/>
  </mergeCells>
  <pageMargins left="0.19685039370078741" right="0.19685039370078741" top="0.255" bottom="0.48749999999999999" header="0.31496062992125984" footer="0.31496062992125984"/>
  <pageSetup paperSize="9" scale="79" orientation="landscape" r:id="rId1"/>
  <headerFooter>
    <oddFooter xml:space="preserve">&amp;RLapa &amp;P no &amp;N </oddFooter>
  </headerFooter>
  <rowBreaks count="1" manualBreakCount="1">
    <brk id="51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C497C5-6464-445F-A516-53B3F8B09465}">
  <dimension ref="A1:U56"/>
  <sheetViews>
    <sheetView showGridLines="0" view="pageLayout" zoomScaleNormal="100" zoomScaleSheetLayoutView="100" workbookViewId="0">
      <selection activeCell="A3" sqref="A3:A6"/>
    </sheetView>
  </sheetViews>
  <sheetFormatPr defaultRowHeight="12.75" x14ac:dyDescent="0.2"/>
  <cols>
    <col min="1" max="1" width="12.7109375" style="7" customWidth="1"/>
    <col min="2" max="2" width="4.7109375" style="7" customWidth="1"/>
    <col min="3" max="3" width="20.7109375" style="8" customWidth="1"/>
    <col min="4" max="5" width="5.7109375" style="8" customWidth="1"/>
    <col min="6" max="7" width="6.42578125" style="22" customWidth="1"/>
    <col min="8" max="8" width="8.5703125" style="32" customWidth="1"/>
    <col min="9" max="9" width="9.7109375" style="8" customWidth="1"/>
    <col min="10" max="10" width="8.7109375" style="23" customWidth="1"/>
    <col min="11" max="11" width="5.7109375" style="24" customWidth="1"/>
    <col min="12" max="12" width="10.140625" style="24" customWidth="1"/>
    <col min="13" max="13" width="6" style="24" customWidth="1"/>
    <col min="14" max="14" width="8.5703125" style="24" customWidth="1"/>
    <col min="15" max="16" width="10.140625" style="24" customWidth="1"/>
    <col min="17" max="17" width="9.7109375" style="24" customWidth="1"/>
    <col min="18" max="19" width="6.7109375" style="24" customWidth="1"/>
    <col min="20" max="20" width="12.7109375" style="24" customWidth="1"/>
    <col min="21" max="21" width="9.7109375" style="25" customWidth="1"/>
  </cols>
  <sheetData>
    <row r="1" spans="1:21" x14ac:dyDescent="0.2">
      <c r="A1" s="1"/>
      <c r="B1" s="1"/>
      <c r="C1" s="2"/>
      <c r="D1" s="59"/>
      <c r="E1" s="299" t="s">
        <v>361</v>
      </c>
      <c r="F1" s="299"/>
      <c r="G1" s="299"/>
      <c r="H1" s="299"/>
      <c r="I1" s="299"/>
      <c r="J1" s="299"/>
      <c r="K1" s="299"/>
      <c r="L1" s="299"/>
      <c r="M1" s="299"/>
      <c r="N1" s="299"/>
      <c r="O1" s="299"/>
      <c r="P1" s="299"/>
      <c r="Q1" s="59"/>
      <c r="R1" s="59"/>
      <c r="S1" s="59"/>
      <c r="T1" s="3"/>
      <c r="U1" s="4" t="s">
        <v>38</v>
      </c>
    </row>
    <row r="2" spans="1:21" x14ac:dyDescent="0.2">
      <c r="A2" s="8"/>
      <c r="B2" s="8"/>
      <c r="E2" s="300"/>
      <c r="F2" s="300"/>
      <c r="G2" s="300"/>
      <c r="H2" s="300"/>
      <c r="I2" s="300"/>
      <c r="J2" s="300"/>
      <c r="K2" s="300"/>
      <c r="L2" s="300"/>
      <c r="M2" s="300"/>
      <c r="N2" s="300"/>
      <c r="O2" s="300"/>
      <c r="P2" s="300"/>
      <c r="Q2" s="8"/>
      <c r="R2" s="8"/>
      <c r="S2" s="8"/>
      <c r="T2" s="8"/>
      <c r="U2" s="80" t="s">
        <v>37</v>
      </c>
    </row>
    <row r="3" spans="1:21" x14ac:dyDescent="0.2">
      <c r="A3" s="296" t="s">
        <v>29</v>
      </c>
      <c r="B3" s="313" t="s">
        <v>30</v>
      </c>
      <c r="C3" s="314"/>
      <c r="D3" s="304" t="s">
        <v>5</v>
      </c>
      <c r="E3" s="305"/>
      <c r="F3" s="305"/>
      <c r="G3" s="305"/>
      <c r="H3" s="305"/>
      <c r="I3" s="305"/>
      <c r="J3" s="305"/>
      <c r="K3" s="305"/>
      <c r="L3" s="305"/>
      <c r="M3" s="305"/>
      <c r="N3" s="305"/>
      <c r="O3" s="305"/>
      <c r="P3" s="305"/>
      <c r="Q3" s="305"/>
      <c r="R3" s="305"/>
      <c r="S3" s="306"/>
      <c r="T3" s="296" t="s">
        <v>4</v>
      </c>
      <c r="U3" s="296" t="s">
        <v>36</v>
      </c>
    </row>
    <row r="4" spans="1:21" x14ac:dyDescent="0.2">
      <c r="A4" s="296"/>
      <c r="B4" s="315"/>
      <c r="C4" s="302"/>
      <c r="D4" s="308" t="s">
        <v>6</v>
      </c>
      <c r="E4" s="308"/>
      <c r="F4" s="308"/>
      <c r="G4" s="308"/>
      <c r="H4" s="308"/>
      <c r="I4" s="308"/>
      <c r="J4" s="297" t="s">
        <v>7</v>
      </c>
      <c r="K4" s="297"/>
      <c r="L4" s="297"/>
      <c r="M4" s="297"/>
      <c r="N4" s="297"/>
      <c r="O4" s="297"/>
      <c r="P4" s="297"/>
      <c r="Q4" s="297"/>
      <c r="R4" s="309" t="s">
        <v>33</v>
      </c>
      <c r="S4" s="310"/>
      <c r="T4" s="296"/>
      <c r="U4" s="296"/>
    </row>
    <row r="5" spans="1:21" ht="15.95" customHeight="1" x14ac:dyDescent="0.2">
      <c r="A5" s="296"/>
      <c r="B5" s="315"/>
      <c r="C5" s="302"/>
      <c r="D5" s="308" t="s">
        <v>8</v>
      </c>
      <c r="E5" s="308"/>
      <c r="F5" s="294" t="s">
        <v>26</v>
      </c>
      <c r="G5" s="295"/>
      <c r="H5" s="296" t="s">
        <v>12</v>
      </c>
      <c r="I5" s="296" t="s">
        <v>9</v>
      </c>
      <c r="J5" s="297" t="s">
        <v>10</v>
      </c>
      <c r="K5" s="297" t="s">
        <v>3</v>
      </c>
      <c r="L5" s="297"/>
      <c r="M5" s="291" t="s">
        <v>11</v>
      </c>
      <c r="N5" s="291" t="s">
        <v>12</v>
      </c>
      <c r="O5" s="291" t="s">
        <v>13</v>
      </c>
      <c r="P5" s="291" t="s">
        <v>31</v>
      </c>
      <c r="Q5" s="291" t="s">
        <v>14</v>
      </c>
      <c r="R5" s="311"/>
      <c r="S5" s="312"/>
      <c r="T5" s="296"/>
      <c r="U5" s="296"/>
    </row>
    <row r="6" spans="1:21" ht="27.95" customHeight="1" x14ac:dyDescent="0.2">
      <c r="A6" s="296"/>
      <c r="B6" s="316"/>
      <c r="C6" s="303"/>
      <c r="D6" s="9" t="s">
        <v>0</v>
      </c>
      <c r="E6" s="9" t="s">
        <v>1</v>
      </c>
      <c r="F6" s="50" t="s">
        <v>28</v>
      </c>
      <c r="G6" s="51" t="s">
        <v>27</v>
      </c>
      <c r="H6" s="296"/>
      <c r="I6" s="296"/>
      <c r="J6" s="297"/>
      <c r="K6" s="10" t="s">
        <v>2</v>
      </c>
      <c r="L6" s="10" t="s">
        <v>15</v>
      </c>
      <c r="M6" s="291"/>
      <c r="N6" s="291"/>
      <c r="O6" s="291"/>
      <c r="P6" s="291"/>
      <c r="Q6" s="291"/>
      <c r="R6" s="57" t="s">
        <v>34</v>
      </c>
      <c r="S6" s="57" t="s">
        <v>32</v>
      </c>
      <c r="T6" s="10" t="s">
        <v>35</v>
      </c>
      <c r="U6" s="296"/>
    </row>
    <row r="7" spans="1:21" ht="12" customHeight="1" x14ac:dyDescent="0.2">
      <c r="A7" s="11">
        <v>1</v>
      </c>
      <c r="B7" s="292">
        <v>2</v>
      </c>
      <c r="C7" s="293"/>
      <c r="D7" s="11">
        <v>3</v>
      </c>
      <c r="E7" s="11">
        <v>4</v>
      </c>
      <c r="F7" s="292">
        <v>5</v>
      </c>
      <c r="G7" s="293"/>
      <c r="H7" s="11">
        <v>6</v>
      </c>
      <c r="I7" s="11">
        <v>7</v>
      </c>
      <c r="J7" s="12">
        <v>8</v>
      </c>
      <c r="K7" s="12">
        <v>9</v>
      </c>
      <c r="L7" s="12">
        <v>10</v>
      </c>
      <c r="M7" s="12">
        <v>11</v>
      </c>
      <c r="N7" s="12">
        <v>12</v>
      </c>
      <c r="O7" s="12">
        <v>13</v>
      </c>
      <c r="P7" s="12">
        <v>14</v>
      </c>
      <c r="Q7" s="12">
        <v>15</v>
      </c>
      <c r="R7" s="12">
        <v>16</v>
      </c>
      <c r="S7" s="12">
        <v>17</v>
      </c>
      <c r="T7" s="12">
        <v>18</v>
      </c>
      <c r="U7" s="11">
        <v>19</v>
      </c>
    </row>
    <row r="8" spans="1:21" ht="12" customHeight="1" x14ac:dyDescent="0.2">
      <c r="A8" s="18" t="s">
        <v>720</v>
      </c>
      <c r="B8" s="19" t="s">
        <v>752</v>
      </c>
      <c r="C8" s="20" t="s">
        <v>773</v>
      </c>
      <c r="D8" s="37">
        <v>0.01</v>
      </c>
      <c r="E8" s="37">
        <v>3.06</v>
      </c>
      <c r="F8" s="52">
        <v>3.05</v>
      </c>
      <c r="G8" s="53"/>
      <c r="H8" s="90">
        <v>13344</v>
      </c>
      <c r="I8" s="91" t="s">
        <v>16</v>
      </c>
      <c r="J8" s="38"/>
      <c r="K8" s="37"/>
      <c r="L8" s="38"/>
      <c r="M8" s="92"/>
      <c r="N8" s="60"/>
      <c r="O8" s="93"/>
      <c r="P8" s="38"/>
      <c r="Q8" s="38"/>
      <c r="R8" s="60"/>
      <c r="S8" s="60"/>
      <c r="T8" s="64" t="s">
        <v>721</v>
      </c>
      <c r="U8" s="64"/>
    </row>
    <row r="9" spans="1:21" ht="12" customHeight="1" x14ac:dyDescent="0.2">
      <c r="A9" s="165"/>
      <c r="B9" s="217"/>
      <c r="C9" s="166"/>
      <c r="D9" s="155">
        <v>3.06</v>
      </c>
      <c r="E9" s="155">
        <v>3.16</v>
      </c>
      <c r="F9" s="156">
        <v>0.1</v>
      </c>
      <c r="G9" s="157"/>
      <c r="H9" s="158">
        <v>438</v>
      </c>
      <c r="I9" s="159" t="s">
        <v>18</v>
      </c>
      <c r="J9" s="160"/>
      <c r="K9" s="155"/>
      <c r="L9" s="160"/>
      <c r="M9" s="161"/>
      <c r="N9" s="162"/>
      <c r="O9" s="163"/>
      <c r="P9" s="160"/>
      <c r="Q9" s="160"/>
      <c r="R9" s="162"/>
      <c r="S9" s="162"/>
      <c r="T9" s="164" t="s">
        <v>721</v>
      </c>
      <c r="U9" s="164"/>
    </row>
    <row r="10" spans="1:21" ht="12" customHeight="1" x14ac:dyDescent="0.2">
      <c r="A10" s="165"/>
      <c r="B10" s="217"/>
      <c r="C10" s="166"/>
      <c r="D10" s="187">
        <v>3.16</v>
      </c>
      <c r="E10" s="187">
        <v>5.2</v>
      </c>
      <c r="F10" s="188">
        <v>2.04</v>
      </c>
      <c r="G10" s="55">
        <f>SUM(F8:F10)</f>
        <v>5.1899999999999995</v>
      </c>
      <c r="H10" s="190">
        <v>8925</v>
      </c>
      <c r="I10" s="191" t="s">
        <v>16</v>
      </c>
      <c r="J10" s="192"/>
      <c r="K10" s="187"/>
      <c r="L10" s="192"/>
      <c r="M10" s="193"/>
      <c r="N10" s="194"/>
      <c r="O10" s="195"/>
      <c r="P10" s="192"/>
      <c r="Q10" s="192"/>
      <c r="R10" s="194"/>
      <c r="S10" s="194"/>
      <c r="T10" s="196" t="s">
        <v>721</v>
      </c>
      <c r="U10" s="196"/>
    </row>
    <row r="11" spans="1:21" ht="12" customHeight="1" x14ac:dyDescent="0.2">
      <c r="A11" s="13" t="s">
        <v>722</v>
      </c>
      <c r="B11" s="16" t="s">
        <v>753</v>
      </c>
      <c r="C11" s="17" t="s">
        <v>774</v>
      </c>
      <c r="D11" s="66">
        <v>0</v>
      </c>
      <c r="E11" s="66">
        <v>7</v>
      </c>
      <c r="F11" s="70">
        <v>7</v>
      </c>
      <c r="G11" s="71">
        <f>F11</f>
        <v>7</v>
      </c>
      <c r="H11" s="72">
        <v>30625</v>
      </c>
      <c r="I11" s="73" t="s">
        <v>16</v>
      </c>
      <c r="J11" s="67"/>
      <c r="K11" s="66"/>
      <c r="L11" s="67"/>
      <c r="M11" s="75"/>
      <c r="N11" s="68"/>
      <c r="O11" s="74"/>
      <c r="P11" s="67"/>
      <c r="Q11" s="67"/>
      <c r="R11" s="68"/>
      <c r="S11" s="68"/>
      <c r="T11" s="69" t="s">
        <v>797</v>
      </c>
      <c r="U11" s="69"/>
    </row>
    <row r="12" spans="1:21" ht="12" customHeight="1" x14ac:dyDescent="0.2">
      <c r="A12" s="165" t="s">
        <v>723</v>
      </c>
      <c r="B12" s="217" t="s">
        <v>754</v>
      </c>
      <c r="C12" s="166" t="s">
        <v>755</v>
      </c>
      <c r="D12" s="178">
        <v>0</v>
      </c>
      <c r="E12" s="178">
        <v>1.81</v>
      </c>
      <c r="F12" s="179">
        <v>1.81</v>
      </c>
      <c r="G12" s="71">
        <f>F12</f>
        <v>1.81</v>
      </c>
      <c r="H12" s="180">
        <v>7919</v>
      </c>
      <c r="I12" s="181" t="s">
        <v>16</v>
      </c>
      <c r="J12" s="182"/>
      <c r="K12" s="178"/>
      <c r="L12" s="182"/>
      <c r="M12" s="183"/>
      <c r="N12" s="184"/>
      <c r="O12" s="185"/>
      <c r="P12" s="182"/>
      <c r="Q12" s="182"/>
      <c r="R12" s="184"/>
      <c r="S12" s="184"/>
      <c r="T12" s="186" t="s">
        <v>798</v>
      </c>
      <c r="U12" s="186"/>
    </row>
    <row r="13" spans="1:21" ht="12" customHeight="1" x14ac:dyDescent="0.2">
      <c r="A13" s="13" t="s">
        <v>724</v>
      </c>
      <c r="B13" s="16" t="s">
        <v>756</v>
      </c>
      <c r="C13" s="17" t="s">
        <v>775</v>
      </c>
      <c r="D13" s="66">
        <v>0</v>
      </c>
      <c r="E13" s="66">
        <v>1.89</v>
      </c>
      <c r="F13" s="70">
        <v>1.89</v>
      </c>
      <c r="G13" s="71">
        <f>F13</f>
        <v>1.89</v>
      </c>
      <c r="H13" s="72">
        <v>8269</v>
      </c>
      <c r="I13" s="73" t="s">
        <v>16</v>
      </c>
      <c r="J13" s="67"/>
      <c r="K13" s="66"/>
      <c r="L13" s="67"/>
      <c r="M13" s="75"/>
      <c r="N13" s="68"/>
      <c r="O13" s="74"/>
      <c r="P13" s="67"/>
      <c r="Q13" s="67"/>
      <c r="R13" s="68"/>
      <c r="S13" s="68"/>
      <c r="T13" s="69" t="s">
        <v>799</v>
      </c>
      <c r="U13" s="69"/>
    </row>
    <row r="14" spans="1:21" ht="12" customHeight="1" x14ac:dyDescent="0.2">
      <c r="A14" s="165" t="s">
        <v>725</v>
      </c>
      <c r="B14" s="217" t="s">
        <v>757</v>
      </c>
      <c r="C14" s="166" t="s">
        <v>776</v>
      </c>
      <c r="D14" s="168">
        <v>0.02</v>
      </c>
      <c r="E14" s="168">
        <v>1.44</v>
      </c>
      <c r="F14" s="169">
        <v>1.42</v>
      </c>
      <c r="G14" s="170"/>
      <c r="H14" s="171">
        <v>6212</v>
      </c>
      <c r="I14" s="172" t="s">
        <v>16</v>
      </c>
      <c r="J14" s="173"/>
      <c r="K14" s="168"/>
      <c r="L14" s="173"/>
      <c r="M14" s="174"/>
      <c r="N14" s="175"/>
      <c r="O14" s="176"/>
      <c r="P14" s="173"/>
      <c r="Q14" s="173"/>
      <c r="R14" s="175"/>
      <c r="S14" s="175"/>
      <c r="T14" s="177" t="s">
        <v>800</v>
      </c>
      <c r="U14" s="177"/>
    </row>
    <row r="15" spans="1:21" ht="12" customHeight="1" x14ac:dyDescent="0.2">
      <c r="A15" s="165"/>
      <c r="B15" s="217"/>
      <c r="C15" s="166"/>
      <c r="D15" s="187">
        <v>1.44</v>
      </c>
      <c r="E15" s="187">
        <v>1.69</v>
      </c>
      <c r="F15" s="188">
        <v>0.25</v>
      </c>
      <c r="G15" s="55">
        <f>SUM(F14:F15)</f>
        <v>1.67</v>
      </c>
      <c r="H15" s="190">
        <v>1094</v>
      </c>
      <c r="I15" s="191" t="s">
        <v>17</v>
      </c>
      <c r="J15" s="192"/>
      <c r="K15" s="187"/>
      <c r="L15" s="192"/>
      <c r="M15" s="193"/>
      <c r="N15" s="194"/>
      <c r="O15" s="195"/>
      <c r="P15" s="192"/>
      <c r="Q15" s="192"/>
      <c r="R15" s="194"/>
      <c r="S15" s="194"/>
      <c r="T15" s="196" t="s">
        <v>800</v>
      </c>
      <c r="U15" s="196"/>
    </row>
    <row r="16" spans="1:21" ht="12" customHeight="1" x14ac:dyDescent="0.2">
      <c r="A16" s="13" t="s">
        <v>726</v>
      </c>
      <c r="B16" s="16" t="s">
        <v>758</v>
      </c>
      <c r="C16" s="17" t="s">
        <v>777</v>
      </c>
      <c r="D16" s="66">
        <v>0</v>
      </c>
      <c r="E16" s="66">
        <v>2.4</v>
      </c>
      <c r="F16" s="70">
        <v>2.4</v>
      </c>
      <c r="G16" s="71">
        <f>F16</f>
        <v>2.4</v>
      </c>
      <c r="H16" s="72">
        <v>10500</v>
      </c>
      <c r="I16" s="73" t="s">
        <v>16</v>
      </c>
      <c r="J16" s="67"/>
      <c r="K16" s="66"/>
      <c r="L16" s="67"/>
      <c r="M16" s="75"/>
      <c r="N16" s="68"/>
      <c r="O16" s="74"/>
      <c r="P16" s="67"/>
      <c r="Q16" s="67"/>
      <c r="R16" s="68"/>
      <c r="S16" s="68"/>
      <c r="T16" s="69" t="s">
        <v>801</v>
      </c>
      <c r="U16" s="69"/>
    </row>
    <row r="17" spans="1:21" ht="12" customHeight="1" x14ac:dyDescent="0.2">
      <c r="A17" s="165" t="s">
        <v>727</v>
      </c>
      <c r="B17" s="217" t="s">
        <v>759</v>
      </c>
      <c r="C17" s="166" t="s">
        <v>778</v>
      </c>
      <c r="D17" s="178">
        <v>0</v>
      </c>
      <c r="E17" s="178">
        <v>1.95</v>
      </c>
      <c r="F17" s="179">
        <v>1.95</v>
      </c>
      <c r="G17" s="71">
        <f>F17</f>
        <v>1.95</v>
      </c>
      <c r="H17" s="180">
        <v>8531</v>
      </c>
      <c r="I17" s="181" t="s">
        <v>16</v>
      </c>
      <c r="J17" s="182"/>
      <c r="K17" s="178"/>
      <c r="L17" s="182"/>
      <c r="M17" s="183"/>
      <c r="N17" s="184"/>
      <c r="O17" s="185"/>
      <c r="P17" s="182"/>
      <c r="Q17" s="182"/>
      <c r="R17" s="184"/>
      <c r="S17" s="184"/>
      <c r="T17" s="186" t="s">
        <v>802</v>
      </c>
      <c r="U17" s="186"/>
    </row>
    <row r="18" spans="1:21" ht="12" customHeight="1" x14ac:dyDescent="0.2">
      <c r="A18" s="13" t="s">
        <v>728</v>
      </c>
      <c r="B18" s="16" t="s">
        <v>760</v>
      </c>
      <c r="C18" s="17" t="s">
        <v>761</v>
      </c>
      <c r="D18" s="66">
        <v>0</v>
      </c>
      <c r="E18" s="66">
        <v>1.68</v>
      </c>
      <c r="F18" s="70">
        <v>1.68</v>
      </c>
      <c r="G18" s="71">
        <f>F18</f>
        <v>1.68</v>
      </c>
      <c r="H18" s="72">
        <v>7350</v>
      </c>
      <c r="I18" s="73" t="s">
        <v>16</v>
      </c>
      <c r="J18" s="67"/>
      <c r="K18" s="66"/>
      <c r="L18" s="67"/>
      <c r="M18" s="75"/>
      <c r="N18" s="68"/>
      <c r="O18" s="74"/>
      <c r="P18" s="67"/>
      <c r="Q18" s="67"/>
      <c r="R18" s="68"/>
      <c r="S18" s="68"/>
      <c r="T18" s="69" t="s">
        <v>803</v>
      </c>
      <c r="U18" s="69"/>
    </row>
    <row r="19" spans="1:21" ht="12" customHeight="1" x14ac:dyDescent="0.2">
      <c r="A19" s="165" t="s">
        <v>729</v>
      </c>
      <c r="B19" s="217" t="s">
        <v>762</v>
      </c>
      <c r="C19" s="166" t="s">
        <v>779</v>
      </c>
      <c r="D19" s="178">
        <v>0</v>
      </c>
      <c r="E19" s="178">
        <v>1.07</v>
      </c>
      <c r="F19" s="179">
        <v>1.07</v>
      </c>
      <c r="G19" s="71">
        <f>F19</f>
        <v>1.07</v>
      </c>
      <c r="H19" s="180">
        <v>4681</v>
      </c>
      <c r="I19" s="181" t="s">
        <v>16</v>
      </c>
      <c r="J19" s="182"/>
      <c r="K19" s="178"/>
      <c r="L19" s="182"/>
      <c r="M19" s="183"/>
      <c r="N19" s="184"/>
      <c r="O19" s="185"/>
      <c r="P19" s="182"/>
      <c r="Q19" s="182"/>
      <c r="R19" s="184"/>
      <c r="S19" s="184"/>
      <c r="T19" s="186" t="s">
        <v>804</v>
      </c>
      <c r="U19" s="186"/>
    </row>
    <row r="20" spans="1:21" ht="12" customHeight="1" x14ac:dyDescent="0.2">
      <c r="A20" s="13" t="s">
        <v>730</v>
      </c>
      <c r="B20" s="16" t="s">
        <v>763</v>
      </c>
      <c r="C20" s="17" t="s">
        <v>780</v>
      </c>
      <c r="D20" s="66">
        <v>0.01</v>
      </c>
      <c r="E20" s="66">
        <v>2.4</v>
      </c>
      <c r="F20" s="70">
        <v>2.39</v>
      </c>
      <c r="G20" s="71">
        <f>F20</f>
        <v>2.39</v>
      </c>
      <c r="H20" s="72">
        <v>10456</v>
      </c>
      <c r="I20" s="73" t="s">
        <v>16</v>
      </c>
      <c r="J20" s="67"/>
      <c r="K20" s="66"/>
      <c r="L20" s="67"/>
      <c r="M20" s="75"/>
      <c r="N20" s="68"/>
      <c r="O20" s="74"/>
      <c r="P20" s="67"/>
      <c r="Q20" s="67"/>
      <c r="R20" s="68"/>
      <c r="S20" s="68"/>
      <c r="T20" s="69" t="s">
        <v>805</v>
      </c>
      <c r="U20" s="69"/>
    </row>
    <row r="21" spans="1:21" ht="12" customHeight="1" x14ac:dyDescent="0.2">
      <c r="A21" s="165" t="s">
        <v>731</v>
      </c>
      <c r="B21" s="217" t="s">
        <v>764</v>
      </c>
      <c r="C21" s="166" t="s">
        <v>781</v>
      </c>
      <c r="D21" s="168">
        <v>0</v>
      </c>
      <c r="E21" s="168">
        <v>0.16</v>
      </c>
      <c r="F21" s="169">
        <v>0.16</v>
      </c>
      <c r="G21" s="170"/>
      <c r="H21" s="171">
        <v>700</v>
      </c>
      <c r="I21" s="172" t="s">
        <v>18</v>
      </c>
      <c r="J21" s="173"/>
      <c r="K21" s="168"/>
      <c r="L21" s="173"/>
      <c r="M21" s="174"/>
      <c r="N21" s="175"/>
      <c r="O21" s="176"/>
      <c r="P21" s="173"/>
      <c r="Q21" s="173"/>
      <c r="R21" s="175"/>
      <c r="S21" s="175"/>
      <c r="T21" s="177" t="s">
        <v>806</v>
      </c>
      <c r="U21" s="177"/>
    </row>
    <row r="22" spans="1:21" ht="12" customHeight="1" x14ac:dyDescent="0.2">
      <c r="A22" s="165"/>
      <c r="B22" s="217"/>
      <c r="C22" s="166"/>
      <c r="D22" s="187">
        <v>0.16</v>
      </c>
      <c r="E22" s="187">
        <v>0.85</v>
      </c>
      <c r="F22" s="188">
        <v>0.69</v>
      </c>
      <c r="G22" s="55">
        <f>SUM(F21:F22)</f>
        <v>0.85</v>
      </c>
      <c r="H22" s="190">
        <v>3019</v>
      </c>
      <c r="I22" s="191" t="s">
        <v>16</v>
      </c>
      <c r="J22" s="192"/>
      <c r="K22" s="187"/>
      <c r="L22" s="192"/>
      <c r="M22" s="193"/>
      <c r="N22" s="194"/>
      <c r="O22" s="195"/>
      <c r="P22" s="192"/>
      <c r="Q22" s="192"/>
      <c r="R22" s="194"/>
      <c r="S22" s="194"/>
      <c r="T22" s="196" t="s">
        <v>806</v>
      </c>
      <c r="U22" s="196"/>
    </row>
    <row r="23" spans="1:21" ht="12" customHeight="1" x14ac:dyDescent="0.2">
      <c r="A23" s="13" t="s">
        <v>732</v>
      </c>
      <c r="B23" s="16" t="s">
        <v>765</v>
      </c>
      <c r="C23" s="17" t="s">
        <v>782</v>
      </c>
      <c r="D23" s="66">
        <v>0</v>
      </c>
      <c r="E23" s="66">
        <v>2.21</v>
      </c>
      <c r="F23" s="70">
        <v>2.21</v>
      </c>
      <c r="G23" s="71">
        <f>F23</f>
        <v>2.21</v>
      </c>
      <c r="H23" s="72">
        <v>9669</v>
      </c>
      <c r="I23" s="73" t="s">
        <v>16</v>
      </c>
      <c r="J23" s="67"/>
      <c r="K23" s="66"/>
      <c r="L23" s="67"/>
      <c r="M23" s="75"/>
      <c r="N23" s="68"/>
      <c r="O23" s="74"/>
      <c r="P23" s="67"/>
      <c r="Q23" s="67"/>
      <c r="R23" s="68"/>
      <c r="S23" s="68"/>
      <c r="T23" s="69" t="s">
        <v>807</v>
      </c>
      <c r="U23" s="69"/>
    </row>
    <row r="24" spans="1:21" ht="12" customHeight="1" x14ac:dyDescent="0.2">
      <c r="A24" s="165" t="s">
        <v>733</v>
      </c>
      <c r="B24" s="217" t="s">
        <v>766</v>
      </c>
      <c r="C24" s="166" t="s">
        <v>783</v>
      </c>
      <c r="D24" s="178">
        <v>0</v>
      </c>
      <c r="E24" s="178">
        <v>4.53</v>
      </c>
      <c r="F24" s="179">
        <v>4.53</v>
      </c>
      <c r="G24" s="71">
        <f>F24</f>
        <v>4.53</v>
      </c>
      <c r="H24" s="180">
        <v>19819</v>
      </c>
      <c r="I24" s="181" t="s">
        <v>16</v>
      </c>
      <c r="J24" s="182"/>
      <c r="K24" s="178"/>
      <c r="L24" s="182"/>
      <c r="M24" s="183"/>
      <c r="N24" s="184"/>
      <c r="O24" s="185"/>
      <c r="P24" s="182"/>
      <c r="Q24" s="182"/>
      <c r="R24" s="184"/>
      <c r="S24" s="184"/>
      <c r="T24" s="186" t="s">
        <v>808</v>
      </c>
      <c r="U24" s="186"/>
    </row>
    <row r="25" spans="1:21" ht="12" customHeight="1" x14ac:dyDescent="0.2">
      <c r="A25" s="13" t="s">
        <v>734</v>
      </c>
      <c r="B25" s="16" t="s">
        <v>767</v>
      </c>
      <c r="C25" s="17" t="s">
        <v>784</v>
      </c>
      <c r="D25" s="66">
        <v>0</v>
      </c>
      <c r="E25" s="66">
        <v>1.51</v>
      </c>
      <c r="F25" s="70">
        <v>1.51</v>
      </c>
      <c r="G25" s="71">
        <f>F25</f>
        <v>1.51</v>
      </c>
      <c r="H25" s="72">
        <v>6606</v>
      </c>
      <c r="I25" s="73" t="s">
        <v>16</v>
      </c>
      <c r="J25" s="67"/>
      <c r="K25" s="66"/>
      <c r="L25" s="67"/>
      <c r="M25" s="75"/>
      <c r="N25" s="68"/>
      <c r="O25" s="74"/>
      <c r="P25" s="67"/>
      <c r="Q25" s="67"/>
      <c r="R25" s="68"/>
      <c r="S25" s="68"/>
      <c r="T25" s="69" t="s">
        <v>809</v>
      </c>
      <c r="U25" s="69"/>
    </row>
    <row r="26" spans="1:21" ht="12" customHeight="1" x14ac:dyDescent="0.2">
      <c r="A26" s="165" t="s">
        <v>735</v>
      </c>
      <c r="B26" s="217" t="s">
        <v>768</v>
      </c>
      <c r="C26" s="166" t="s">
        <v>785</v>
      </c>
      <c r="D26" s="178">
        <v>0</v>
      </c>
      <c r="E26" s="178">
        <v>1.67</v>
      </c>
      <c r="F26" s="179">
        <v>1.67</v>
      </c>
      <c r="G26" s="71">
        <f>F26</f>
        <v>1.67</v>
      </c>
      <c r="H26" s="180">
        <v>7306</v>
      </c>
      <c r="I26" s="181" t="s">
        <v>16</v>
      </c>
      <c r="J26" s="182"/>
      <c r="K26" s="178"/>
      <c r="L26" s="182"/>
      <c r="M26" s="183"/>
      <c r="N26" s="184"/>
      <c r="O26" s="185"/>
      <c r="P26" s="182"/>
      <c r="Q26" s="182"/>
      <c r="R26" s="184"/>
      <c r="S26" s="184"/>
      <c r="T26" s="186" t="s">
        <v>810</v>
      </c>
      <c r="U26" s="186"/>
    </row>
    <row r="27" spans="1:21" ht="12" customHeight="1" x14ac:dyDescent="0.2">
      <c r="A27" s="13" t="s">
        <v>736</v>
      </c>
      <c r="B27" s="16" t="s">
        <v>769</v>
      </c>
      <c r="C27" s="17" t="s">
        <v>786</v>
      </c>
      <c r="D27" s="66">
        <v>0</v>
      </c>
      <c r="E27" s="66">
        <v>0.63</v>
      </c>
      <c r="F27" s="70">
        <v>0.63</v>
      </c>
      <c r="G27" s="71">
        <f>F27</f>
        <v>0.63</v>
      </c>
      <c r="H27" s="72">
        <v>2756</v>
      </c>
      <c r="I27" s="73" t="s">
        <v>16</v>
      </c>
      <c r="J27" s="67"/>
      <c r="K27" s="66"/>
      <c r="L27" s="67"/>
      <c r="M27" s="75"/>
      <c r="N27" s="68"/>
      <c r="O27" s="74"/>
      <c r="P27" s="67"/>
      <c r="Q27" s="67"/>
      <c r="R27" s="68"/>
      <c r="S27" s="68"/>
      <c r="T27" s="69" t="s">
        <v>811</v>
      </c>
      <c r="U27" s="69"/>
    </row>
    <row r="28" spans="1:21" ht="12" customHeight="1" x14ac:dyDescent="0.2">
      <c r="A28" s="165" t="s">
        <v>737</v>
      </c>
      <c r="B28" s="217" t="s">
        <v>770</v>
      </c>
      <c r="C28" s="166" t="s">
        <v>771</v>
      </c>
      <c r="D28" s="168">
        <v>0</v>
      </c>
      <c r="E28" s="168">
        <v>7.0000000000000007E-2</v>
      </c>
      <c r="F28" s="169">
        <v>7.0000000000000007E-2</v>
      </c>
      <c r="G28" s="170"/>
      <c r="H28" s="171">
        <v>306</v>
      </c>
      <c r="I28" s="172" t="s">
        <v>16</v>
      </c>
      <c r="J28" s="173"/>
      <c r="K28" s="168"/>
      <c r="L28" s="173"/>
      <c r="M28" s="174"/>
      <c r="N28" s="175"/>
      <c r="O28" s="176"/>
      <c r="P28" s="173"/>
      <c r="Q28" s="173"/>
      <c r="R28" s="175"/>
      <c r="S28" s="175"/>
      <c r="T28" s="177" t="s">
        <v>812</v>
      </c>
      <c r="U28" s="177"/>
    </row>
    <row r="29" spans="1:21" s="214" customFormat="1" ht="24" customHeight="1" x14ac:dyDescent="0.2">
      <c r="A29" s="165"/>
      <c r="B29" s="217"/>
      <c r="C29" s="166"/>
      <c r="D29" s="230">
        <v>7.0000000000000007E-2</v>
      </c>
      <c r="E29" s="230">
        <v>0.09</v>
      </c>
      <c r="F29" s="231">
        <v>0.02</v>
      </c>
      <c r="G29" s="232">
        <f>SUM(F28:F29)</f>
        <v>9.0000000000000011E-2</v>
      </c>
      <c r="H29" s="233">
        <v>187</v>
      </c>
      <c r="I29" s="234" t="s">
        <v>17</v>
      </c>
      <c r="J29" s="237" t="s">
        <v>740</v>
      </c>
      <c r="K29" s="230">
        <v>0.08</v>
      </c>
      <c r="L29" s="239" t="s">
        <v>820</v>
      </c>
      <c r="M29" s="236">
        <v>26.1</v>
      </c>
      <c r="N29" s="195">
        <v>187</v>
      </c>
      <c r="O29" s="195"/>
      <c r="P29" s="235"/>
      <c r="Q29" s="235" t="s">
        <v>355</v>
      </c>
      <c r="R29" s="195"/>
      <c r="S29" s="195"/>
      <c r="T29" s="196" t="s">
        <v>813</v>
      </c>
      <c r="U29" s="196"/>
    </row>
    <row r="30" spans="1:21" ht="12" customHeight="1" x14ac:dyDescent="0.2">
      <c r="A30" s="18" t="s">
        <v>738</v>
      </c>
      <c r="B30" s="19" t="s">
        <v>772</v>
      </c>
      <c r="C30" s="20" t="s">
        <v>787</v>
      </c>
      <c r="D30" s="37">
        <v>0.01</v>
      </c>
      <c r="E30" s="37">
        <v>0.17</v>
      </c>
      <c r="F30" s="52">
        <v>0.16</v>
      </c>
      <c r="G30" s="53"/>
      <c r="H30" s="90">
        <v>700</v>
      </c>
      <c r="I30" s="91" t="s">
        <v>16</v>
      </c>
      <c r="J30" s="238"/>
      <c r="K30" s="37"/>
      <c r="L30" s="240"/>
      <c r="M30" s="92"/>
      <c r="N30" s="60"/>
      <c r="O30" s="93"/>
      <c r="P30" s="38"/>
      <c r="Q30" s="38"/>
      <c r="R30" s="60"/>
      <c r="S30" s="60"/>
      <c r="T30" s="228">
        <v>76680090007</v>
      </c>
      <c r="U30" s="64"/>
    </row>
    <row r="31" spans="1:21" s="214" customFormat="1" ht="24" customHeight="1" x14ac:dyDescent="0.2">
      <c r="A31" s="165"/>
      <c r="B31" s="217"/>
      <c r="C31" s="166"/>
      <c r="D31" s="206">
        <v>0.17</v>
      </c>
      <c r="E31" s="206">
        <v>0.18</v>
      </c>
      <c r="F31" s="207">
        <v>0.01</v>
      </c>
      <c r="G31" s="208"/>
      <c r="H31" s="209">
        <v>33</v>
      </c>
      <c r="I31" s="210" t="s">
        <v>17</v>
      </c>
      <c r="J31" s="212" t="s">
        <v>821</v>
      </c>
      <c r="K31" s="206">
        <v>0.17499999999999999</v>
      </c>
      <c r="L31" s="215" t="s">
        <v>822</v>
      </c>
      <c r="M31" s="213">
        <v>10.4</v>
      </c>
      <c r="N31" s="163">
        <v>33</v>
      </c>
      <c r="O31" s="163"/>
      <c r="P31" s="211"/>
      <c r="Q31" s="211" t="s">
        <v>741</v>
      </c>
      <c r="R31" s="163"/>
      <c r="S31" s="163"/>
      <c r="T31" s="164" t="s">
        <v>739</v>
      </c>
      <c r="U31" s="164"/>
    </row>
    <row r="32" spans="1:21" ht="12" customHeight="1" x14ac:dyDescent="0.2">
      <c r="A32" s="21"/>
      <c r="B32" s="14"/>
      <c r="C32" s="15"/>
      <c r="D32" s="39">
        <v>0.18</v>
      </c>
      <c r="E32" s="39">
        <v>0.31</v>
      </c>
      <c r="F32" s="54">
        <v>0.13</v>
      </c>
      <c r="G32" s="55">
        <f>SUM(F30:F32)</f>
        <v>0.30000000000000004</v>
      </c>
      <c r="H32" s="94">
        <v>569</v>
      </c>
      <c r="I32" s="95" t="s">
        <v>16</v>
      </c>
      <c r="J32" s="40"/>
      <c r="K32" s="39"/>
      <c r="L32" s="40"/>
      <c r="M32" s="96"/>
      <c r="N32" s="61"/>
      <c r="O32" s="97"/>
      <c r="P32" s="40"/>
      <c r="Q32" s="40"/>
      <c r="R32" s="61"/>
      <c r="S32" s="61"/>
      <c r="T32" s="229">
        <v>76680090091</v>
      </c>
      <c r="U32" s="65"/>
    </row>
    <row r="33" spans="1:21" ht="12" customHeight="1" x14ac:dyDescent="0.2">
      <c r="A33" s="165" t="s">
        <v>742</v>
      </c>
      <c r="B33" s="217" t="s">
        <v>788</v>
      </c>
      <c r="C33" s="166" t="s">
        <v>793</v>
      </c>
      <c r="D33" s="168">
        <v>5.0000000000000001E-3</v>
      </c>
      <c r="E33" s="168">
        <v>0.215</v>
      </c>
      <c r="F33" s="169">
        <v>0.215</v>
      </c>
      <c r="G33" s="170"/>
      <c r="H33" s="171">
        <v>1050</v>
      </c>
      <c r="I33" s="172" t="s">
        <v>18</v>
      </c>
      <c r="J33" s="173"/>
      <c r="K33" s="168"/>
      <c r="L33" s="173"/>
      <c r="M33" s="174"/>
      <c r="N33" s="175"/>
      <c r="O33" s="176"/>
      <c r="P33" s="173"/>
      <c r="Q33" s="173"/>
      <c r="R33" s="175"/>
      <c r="S33" s="175"/>
      <c r="T33" s="177" t="s">
        <v>814</v>
      </c>
      <c r="U33" s="177" t="s">
        <v>748</v>
      </c>
    </row>
    <row r="34" spans="1:21" ht="12" customHeight="1" x14ac:dyDescent="0.2">
      <c r="A34" s="165"/>
      <c r="B34" s="217"/>
      <c r="C34" s="166"/>
      <c r="D34" s="155">
        <v>0.36</v>
      </c>
      <c r="E34" s="155">
        <v>0.45500000000000002</v>
      </c>
      <c r="F34" s="156">
        <v>9.5000000000000001E-2</v>
      </c>
      <c r="G34" s="157"/>
      <c r="H34" s="158">
        <v>286</v>
      </c>
      <c r="I34" s="159" t="s">
        <v>16</v>
      </c>
      <c r="J34" s="160"/>
      <c r="K34" s="155"/>
      <c r="L34" s="160"/>
      <c r="M34" s="161"/>
      <c r="N34" s="162"/>
      <c r="O34" s="163"/>
      <c r="P34" s="160"/>
      <c r="Q34" s="160"/>
      <c r="R34" s="162"/>
      <c r="S34" s="162"/>
      <c r="T34" s="164" t="s">
        <v>814</v>
      </c>
      <c r="U34" s="164" t="s">
        <v>748</v>
      </c>
    </row>
    <row r="35" spans="1:21" ht="12" customHeight="1" x14ac:dyDescent="0.2">
      <c r="A35" s="165"/>
      <c r="B35" s="217"/>
      <c r="C35" s="167" t="s">
        <v>743</v>
      </c>
      <c r="D35" s="187">
        <v>0</v>
      </c>
      <c r="E35" s="187">
        <v>0.12</v>
      </c>
      <c r="F35" s="188">
        <v>0.12</v>
      </c>
      <c r="G35" s="55">
        <f>SUM(F33:F35)</f>
        <v>0.43</v>
      </c>
      <c r="H35" s="190">
        <v>480</v>
      </c>
      <c r="I35" s="191" t="s">
        <v>18</v>
      </c>
      <c r="J35" s="192"/>
      <c r="K35" s="187"/>
      <c r="L35" s="192"/>
      <c r="M35" s="193"/>
      <c r="N35" s="194"/>
      <c r="O35" s="195"/>
      <c r="P35" s="192"/>
      <c r="Q35" s="192"/>
      <c r="R35" s="194"/>
      <c r="S35" s="194"/>
      <c r="T35" s="196" t="s">
        <v>815</v>
      </c>
      <c r="U35" s="196" t="s">
        <v>748</v>
      </c>
    </row>
    <row r="36" spans="1:21" ht="12" customHeight="1" x14ac:dyDescent="0.2">
      <c r="A36" s="18" t="s">
        <v>744</v>
      </c>
      <c r="B36" s="19" t="s">
        <v>789</v>
      </c>
      <c r="C36" s="20" t="s">
        <v>794</v>
      </c>
      <c r="D36" s="37">
        <v>5.0000000000000001E-3</v>
      </c>
      <c r="E36" s="37">
        <v>0.35499999999999998</v>
      </c>
      <c r="F36" s="52">
        <v>0.35</v>
      </c>
      <c r="G36" s="53"/>
      <c r="H36" s="90">
        <v>1050</v>
      </c>
      <c r="I36" s="91" t="s">
        <v>18</v>
      </c>
      <c r="J36" s="38"/>
      <c r="K36" s="37"/>
      <c r="L36" s="38"/>
      <c r="M36" s="92"/>
      <c r="N36" s="60"/>
      <c r="O36" s="93"/>
      <c r="P36" s="38"/>
      <c r="Q36" s="38"/>
      <c r="R36" s="60"/>
      <c r="S36" s="60"/>
      <c r="T36" s="64" t="s">
        <v>816</v>
      </c>
      <c r="U36" s="64" t="s">
        <v>748</v>
      </c>
    </row>
    <row r="37" spans="1:21" ht="12" customHeight="1" x14ac:dyDescent="0.2">
      <c r="A37" s="165"/>
      <c r="B37" s="217"/>
      <c r="C37" s="167" t="s">
        <v>745</v>
      </c>
      <c r="D37" s="155">
        <v>0</v>
      </c>
      <c r="E37" s="155">
        <v>0.08</v>
      </c>
      <c r="F37" s="156">
        <v>0.08</v>
      </c>
      <c r="G37" s="157"/>
      <c r="H37" s="158">
        <v>240</v>
      </c>
      <c r="I37" s="159" t="s">
        <v>18</v>
      </c>
      <c r="J37" s="160"/>
      <c r="K37" s="155"/>
      <c r="L37" s="160"/>
      <c r="M37" s="161"/>
      <c r="N37" s="162"/>
      <c r="O37" s="163"/>
      <c r="P37" s="160"/>
      <c r="Q37" s="160"/>
      <c r="R37" s="162"/>
      <c r="S37" s="162"/>
      <c r="T37" s="164" t="s">
        <v>816</v>
      </c>
      <c r="U37" s="164" t="s">
        <v>748</v>
      </c>
    </row>
    <row r="38" spans="1:21" ht="12" customHeight="1" x14ac:dyDescent="0.2">
      <c r="A38" s="21"/>
      <c r="B38" s="14"/>
      <c r="C38" s="49" t="s">
        <v>746</v>
      </c>
      <c r="D38" s="39">
        <v>0</v>
      </c>
      <c r="E38" s="39">
        <v>4.4999999999999998E-2</v>
      </c>
      <c r="F38" s="54">
        <v>4.4999999999999998E-2</v>
      </c>
      <c r="G38" s="55">
        <f>SUM(F36:F38)</f>
        <v>0.47499999999999998</v>
      </c>
      <c r="H38" s="94">
        <v>135</v>
      </c>
      <c r="I38" s="95" t="s">
        <v>18</v>
      </c>
      <c r="J38" s="40"/>
      <c r="K38" s="39"/>
      <c r="L38" s="40"/>
      <c r="M38" s="96"/>
      <c r="N38" s="61"/>
      <c r="O38" s="97"/>
      <c r="P38" s="40"/>
      <c r="Q38" s="40"/>
      <c r="R38" s="61"/>
      <c r="S38" s="61"/>
      <c r="T38" s="65" t="s">
        <v>816</v>
      </c>
      <c r="U38" s="65" t="s">
        <v>748</v>
      </c>
    </row>
    <row r="39" spans="1:21" ht="12" customHeight="1" x14ac:dyDescent="0.2">
      <c r="A39" s="165" t="s">
        <v>747</v>
      </c>
      <c r="B39" s="217" t="s">
        <v>790</v>
      </c>
      <c r="C39" s="166" t="s">
        <v>795</v>
      </c>
      <c r="D39" s="178">
        <v>8.0000000000000002E-3</v>
      </c>
      <c r="E39" s="178">
        <v>0.252</v>
      </c>
      <c r="F39" s="179">
        <v>0.24399999999999999</v>
      </c>
      <c r="G39" s="71">
        <f>F39</f>
        <v>0.24399999999999999</v>
      </c>
      <c r="H39" s="180">
        <v>732</v>
      </c>
      <c r="I39" s="181" t="s">
        <v>18</v>
      </c>
      <c r="J39" s="182"/>
      <c r="K39" s="178"/>
      <c r="L39" s="182"/>
      <c r="M39" s="183"/>
      <c r="N39" s="184"/>
      <c r="O39" s="185"/>
      <c r="P39" s="182"/>
      <c r="Q39" s="182"/>
      <c r="R39" s="184"/>
      <c r="S39" s="184"/>
      <c r="T39" s="186" t="s">
        <v>817</v>
      </c>
      <c r="U39" s="186" t="s">
        <v>748</v>
      </c>
    </row>
    <row r="40" spans="1:21" ht="12" customHeight="1" x14ac:dyDescent="0.2">
      <c r="A40" s="18" t="s">
        <v>749</v>
      </c>
      <c r="B40" s="19" t="s">
        <v>792</v>
      </c>
      <c r="C40" s="20" t="s">
        <v>156</v>
      </c>
      <c r="D40" s="37">
        <v>0</v>
      </c>
      <c r="E40" s="37">
        <v>0.215</v>
      </c>
      <c r="F40" s="52">
        <v>0.215</v>
      </c>
      <c r="G40" s="53"/>
      <c r="H40" s="90">
        <v>1183</v>
      </c>
      <c r="I40" s="91" t="s">
        <v>18</v>
      </c>
      <c r="J40" s="38"/>
      <c r="K40" s="37"/>
      <c r="L40" s="38"/>
      <c r="M40" s="92"/>
      <c r="N40" s="60"/>
      <c r="O40" s="93"/>
      <c r="P40" s="38"/>
      <c r="Q40" s="38"/>
      <c r="R40" s="60"/>
      <c r="S40" s="60"/>
      <c r="T40" s="64" t="s">
        <v>818</v>
      </c>
      <c r="U40" s="64" t="s">
        <v>748</v>
      </c>
    </row>
    <row r="41" spans="1:21" ht="12" customHeight="1" x14ac:dyDescent="0.2">
      <c r="A41" s="21"/>
      <c r="B41" s="14"/>
      <c r="C41" s="49" t="s">
        <v>750</v>
      </c>
      <c r="D41" s="39">
        <v>0</v>
      </c>
      <c r="E41" s="39">
        <v>0.05</v>
      </c>
      <c r="F41" s="54">
        <v>0.05</v>
      </c>
      <c r="G41" s="55">
        <f>SUM(F40:F41)</f>
        <v>0.26500000000000001</v>
      </c>
      <c r="H41" s="94">
        <v>275</v>
      </c>
      <c r="I41" s="95" t="s">
        <v>18</v>
      </c>
      <c r="J41" s="40"/>
      <c r="K41" s="39"/>
      <c r="L41" s="40"/>
      <c r="M41" s="96"/>
      <c r="N41" s="61"/>
      <c r="O41" s="97"/>
      <c r="P41" s="40"/>
      <c r="Q41" s="40"/>
      <c r="R41" s="61"/>
      <c r="S41" s="61"/>
      <c r="T41" s="65" t="s">
        <v>818</v>
      </c>
      <c r="U41" s="65" t="s">
        <v>748</v>
      </c>
    </row>
    <row r="42" spans="1:21" ht="12" customHeight="1" x14ac:dyDescent="0.2">
      <c r="A42" s="13" t="s">
        <v>751</v>
      </c>
      <c r="B42" s="16" t="s">
        <v>791</v>
      </c>
      <c r="C42" s="17" t="s">
        <v>796</v>
      </c>
      <c r="D42" s="66">
        <v>0</v>
      </c>
      <c r="E42" s="66">
        <v>0.61599999999999999</v>
      </c>
      <c r="F42" s="70">
        <v>0.61599999999999999</v>
      </c>
      <c r="G42" s="71">
        <f>F42</f>
        <v>0.61599999999999999</v>
      </c>
      <c r="H42" s="72">
        <v>3388</v>
      </c>
      <c r="I42" s="73" t="s">
        <v>18</v>
      </c>
      <c r="J42" s="67"/>
      <c r="K42" s="66"/>
      <c r="L42" s="67"/>
      <c r="M42" s="75"/>
      <c r="N42" s="68"/>
      <c r="O42" s="74"/>
      <c r="P42" s="67"/>
      <c r="Q42" s="67"/>
      <c r="R42" s="68"/>
      <c r="S42" s="68"/>
      <c r="T42" s="69" t="s">
        <v>819</v>
      </c>
      <c r="U42" s="69" t="s">
        <v>748</v>
      </c>
    </row>
    <row r="43" spans="1:21" ht="5.0999999999999996" customHeight="1" x14ac:dyDescent="0.2">
      <c r="A43" s="41"/>
      <c r="B43" s="41"/>
      <c r="C43" s="42"/>
      <c r="F43" s="32"/>
      <c r="G43" s="32"/>
      <c r="M43" s="76"/>
      <c r="N43" s="62"/>
      <c r="R43" s="62"/>
      <c r="S43" s="62"/>
    </row>
    <row r="44" spans="1:21" ht="12" customHeight="1" x14ac:dyDescent="0.2">
      <c r="A44" s="43" t="s">
        <v>362</v>
      </c>
      <c r="B44" s="26"/>
      <c r="C44" s="26"/>
      <c r="D44" s="26"/>
      <c r="E44" s="26"/>
      <c r="F44" s="56"/>
      <c r="G44" s="44">
        <f>SUM(G8:G42)</f>
        <v>40.870000000000005</v>
      </c>
      <c r="H44" s="45">
        <f>SUM(H8:H42)</f>
        <v>178833</v>
      </c>
      <c r="I44" s="27"/>
      <c r="J44" s="8"/>
      <c r="K44" s="28"/>
      <c r="L44" s="29" t="s">
        <v>19</v>
      </c>
      <c r="M44" s="77">
        <f>SUM(M8:M42)</f>
        <v>36.5</v>
      </c>
      <c r="N44" s="63">
        <f>SUM(N8:N42)</f>
        <v>220</v>
      </c>
      <c r="O44" s="25"/>
      <c r="P44" s="25"/>
      <c r="Q44" s="29" t="s">
        <v>20</v>
      </c>
      <c r="R44" s="63">
        <f>SUM(R8:R42)</f>
        <v>0</v>
      </c>
      <c r="S44" s="63">
        <f>SUM(S8:S42)</f>
        <v>0</v>
      </c>
      <c r="T44" s="25"/>
    </row>
    <row r="45" spans="1:21" ht="12" customHeight="1" x14ac:dyDescent="0.2">
      <c r="A45" s="46" t="s">
        <v>21</v>
      </c>
      <c r="B45" s="30"/>
      <c r="C45" s="30"/>
      <c r="D45" s="30"/>
      <c r="E45" s="30"/>
      <c r="F45" s="56"/>
      <c r="G45" s="78">
        <f>SUMIF(I8:I42,"melnais",F8:F42)+SUMIF(I8:I42,"virsmas aps.",F8:F42)</f>
        <v>2.1949999999999998</v>
      </c>
      <c r="H45" s="79">
        <f>SUMIF(I8:I42,"melnais",H8:H42)+SUMIF(I8:I42,"virsmas aps.",H8:H42)</f>
        <v>9671</v>
      </c>
      <c r="I45" s="31"/>
      <c r="J45" s="32"/>
      <c r="K45" s="25"/>
      <c r="L45" s="25"/>
      <c r="M45" s="33"/>
      <c r="N45" s="33"/>
      <c r="O45" s="25"/>
      <c r="P45" s="25"/>
      <c r="Q45" s="25"/>
      <c r="R45" s="25"/>
      <c r="S45" s="25"/>
      <c r="T45" s="25"/>
    </row>
    <row r="46" spans="1:21" ht="12" customHeight="1" x14ac:dyDescent="0.2">
      <c r="A46" s="46" t="s">
        <v>22</v>
      </c>
      <c r="B46" s="30"/>
      <c r="C46" s="30"/>
      <c r="D46" s="30"/>
      <c r="E46" s="30"/>
      <c r="F46" s="56"/>
      <c r="G46" s="78">
        <f>SUMIF(I8:I42,"bruģis",F8:F42)</f>
        <v>0</v>
      </c>
      <c r="H46" s="79">
        <f>SUMIF(I8:I42,"bruģis",H8:H42)</f>
        <v>0</v>
      </c>
      <c r="J46" s="89"/>
      <c r="K46" s="89"/>
      <c r="L46" s="89"/>
      <c r="O46" s="25"/>
      <c r="P46" s="25"/>
      <c r="Q46" s="25"/>
      <c r="R46" s="25"/>
      <c r="S46" s="25"/>
      <c r="T46" s="25"/>
    </row>
    <row r="47" spans="1:21" ht="12" customHeight="1" x14ac:dyDescent="0.2">
      <c r="A47" s="46" t="s">
        <v>23</v>
      </c>
      <c r="B47" s="30"/>
      <c r="C47" s="30"/>
      <c r="D47" s="30"/>
      <c r="E47" s="30"/>
      <c r="F47" s="56"/>
      <c r="G47" s="78">
        <f>SUMIF(I8:I42,"grants",F8:F42)</f>
        <v>38.395000000000003</v>
      </c>
      <c r="H47" s="79">
        <f>SUMIF(I8:I42,"grants",H8:H42)</f>
        <v>167848</v>
      </c>
      <c r="J47" s="89"/>
      <c r="K47" s="25"/>
      <c r="L47" s="89" t="s">
        <v>45</v>
      </c>
      <c r="O47" s="25"/>
      <c r="P47" s="25"/>
      <c r="Q47" s="25"/>
      <c r="R47" s="25"/>
      <c r="S47" s="25"/>
      <c r="T47" s="25"/>
    </row>
    <row r="48" spans="1:21" ht="12" customHeight="1" x14ac:dyDescent="0.2">
      <c r="A48" s="46" t="s">
        <v>25</v>
      </c>
      <c r="B48" s="30"/>
      <c r="C48" s="30"/>
      <c r="D48" s="30"/>
      <c r="E48" s="30"/>
      <c r="F48" s="56"/>
      <c r="G48" s="78">
        <f>SUMIF(I8:I42,"cits segums",F8:F42)</f>
        <v>0.28000000000000003</v>
      </c>
      <c r="H48" s="79">
        <f>SUMIF(I8:I42,"cits segums",H8:H42)</f>
        <v>1314</v>
      </c>
      <c r="I48" s="32"/>
      <c r="J48" s="8"/>
      <c r="K48" s="34"/>
      <c r="O48" s="25"/>
      <c r="P48" s="25"/>
      <c r="Q48" s="25"/>
      <c r="R48" s="25"/>
      <c r="S48" s="25"/>
      <c r="T48" s="25"/>
    </row>
    <row r="49" spans="1:21" ht="5.0999999999999996" customHeight="1" x14ac:dyDescent="0.2">
      <c r="A49" s="5"/>
      <c r="B49" s="5"/>
      <c r="C49" s="5"/>
      <c r="D49" s="5"/>
      <c r="E49" s="5"/>
      <c r="F49" s="35"/>
      <c r="G49" s="35"/>
      <c r="H49" s="47"/>
      <c r="I49" s="23"/>
      <c r="J49" s="8"/>
      <c r="K49" s="25"/>
      <c r="O49" s="25"/>
      <c r="P49" s="25"/>
      <c r="Q49" s="25"/>
      <c r="R49" s="25"/>
      <c r="S49" s="25"/>
      <c r="T49" s="25"/>
    </row>
    <row r="50" spans="1:21" ht="12" customHeight="1" x14ac:dyDescent="0.2">
      <c r="A50" s="4" t="s">
        <v>44</v>
      </c>
      <c r="B50" s="81" t="s">
        <v>24</v>
      </c>
      <c r="C50" s="81"/>
      <c r="D50" s="81"/>
      <c r="E50" s="81"/>
      <c r="F50" s="81"/>
      <c r="G50" s="36"/>
      <c r="H50" s="85" t="s">
        <v>40</v>
      </c>
      <c r="I50" s="298" t="str">
        <f>KOPA!A31</f>
        <v>2025.gada 10.maijs</v>
      </c>
      <c r="J50" s="298"/>
      <c r="K50" s="84"/>
      <c r="L50" s="85" t="s">
        <v>41</v>
      </c>
      <c r="M50" s="36"/>
      <c r="N50" s="36"/>
      <c r="Q50" s="25"/>
      <c r="R50" s="25"/>
      <c r="S50" s="25"/>
      <c r="T50" s="25"/>
    </row>
    <row r="51" spans="1:21" ht="5.0999999999999996" customHeight="1" x14ac:dyDescent="0.2">
      <c r="A51" s="6"/>
      <c r="B51" s="82"/>
      <c r="C51" s="82"/>
      <c r="D51" s="82"/>
      <c r="E51" s="82"/>
      <c r="F51" s="82"/>
      <c r="G51" s="88"/>
      <c r="H51" s="83"/>
      <c r="I51" s="82"/>
      <c r="J51" s="82"/>
      <c r="K51" s="83"/>
      <c r="L51" s="86"/>
      <c r="N51" s="88"/>
      <c r="O51" s="88"/>
      <c r="P51" s="58"/>
      <c r="Q51" s="25"/>
      <c r="R51" s="25"/>
      <c r="S51" s="25"/>
      <c r="T51" s="25"/>
    </row>
    <row r="52" spans="1:21" ht="12" customHeight="1" x14ac:dyDescent="0.2">
      <c r="A52" s="4" t="s">
        <v>43</v>
      </c>
      <c r="B52" s="81" t="s">
        <v>63</v>
      </c>
      <c r="C52" s="81"/>
      <c r="D52" s="81"/>
      <c r="E52" s="81"/>
      <c r="F52" s="81"/>
      <c r="G52" s="36"/>
      <c r="H52" s="85" t="s">
        <v>40</v>
      </c>
      <c r="I52" s="298"/>
      <c r="J52" s="298"/>
      <c r="K52" s="84"/>
      <c r="L52" s="85" t="s">
        <v>41</v>
      </c>
      <c r="M52" s="36"/>
      <c r="N52" s="36"/>
      <c r="Q52" s="25"/>
      <c r="R52" s="25"/>
      <c r="S52" s="25"/>
      <c r="T52" s="25"/>
    </row>
    <row r="53" spans="1:21" ht="5.0999999999999996" customHeight="1" x14ac:dyDescent="0.2">
      <c r="A53" s="4"/>
      <c r="B53" s="82"/>
      <c r="C53" s="82"/>
      <c r="D53" s="82"/>
      <c r="E53" s="82"/>
      <c r="F53" s="82"/>
      <c r="G53" s="88"/>
      <c r="H53" s="83"/>
      <c r="I53" s="82"/>
      <c r="J53" s="82"/>
      <c r="K53" s="83"/>
      <c r="L53" s="86"/>
      <c r="N53" s="88"/>
      <c r="O53" s="88"/>
      <c r="P53" s="58"/>
      <c r="Q53" s="25"/>
      <c r="R53" s="25"/>
      <c r="S53" s="25"/>
      <c r="T53" s="25"/>
    </row>
    <row r="54" spans="1:21" ht="12" customHeight="1" x14ac:dyDescent="0.2">
      <c r="A54" s="4" t="s">
        <v>42</v>
      </c>
      <c r="B54" s="81" t="s">
        <v>64</v>
      </c>
      <c r="C54" s="81"/>
      <c r="D54" s="81"/>
      <c r="E54" s="81"/>
      <c r="F54" s="81"/>
      <c r="G54" s="36"/>
      <c r="H54" s="85" t="s">
        <v>40</v>
      </c>
      <c r="I54" s="298"/>
      <c r="J54" s="298"/>
      <c r="K54" s="84"/>
      <c r="L54" s="85" t="s">
        <v>41</v>
      </c>
      <c r="M54" s="36"/>
      <c r="N54" s="36"/>
      <c r="Q54" s="25"/>
      <c r="R54" s="25"/>
      <c r="S54" s="25"/>
      <c r="T54" s="25"/>
    </row>
    <row r="55" spans="1:21" ht="5.0999999999999996" customHeight="1" x14ac:dyDescent="0.2">
      <c r="D55" s="287"/>
      <c r="E55" s="287"/>
      <c r="F55" s="287"/>
      <c r="G55" s="288"/>
      <c r="H55" s="288"/>
      <c r="I55" s="287"/>
      <c r="J55" s="287"/>
      <c r="K55" s="288"/>
      <c r="L55" s="288"/>
      <c r="N55" s="289"/>
      <c r="O55" s="289"/>
      <c r="P55" s="58"/>
    </row>
    <row r="56" spans="1:21" ht="14.1" customHeight="1" x14ac:dyDescent="0.25">
      <c r="A56" s="87"/>
      <c r="B56" s="290" t="s">
        <v>39</v>
      </c>
      <c r="C56" s="290"/>
      <c r="D56" s="290"/>
      <c r="E56" s="290"/>
      <c r="F56" s="290"/>
      <c r="G56" s="290"/>
      <c r="H56" s="290"/>
      <c r="I56" s="290"/>
      <c r="J56" s="290"/>
      <c r="K56" s="290"/>
      <c r="L56" s="290"/>
      <c r="M56" s="290"/>
      <c r="N56" s="290"/>
      <c r="O56" s="290"/>
      <c r="P56" s="290"/>
      <c r="Q56" s="290"/>
      <c r="R56" s="290"/>
      <c r="S56" s="290"/>
      <c r="T56" s="290"/>
      <c r="U56" s="87"/>
    </row>
  </sheetData>
  <mergeCells count="28">
    <mergeCell ref="T3:T5"/>
    <mergeCell ref="U3:U6"/>
    <mergeCell ref="D4:I4"/>
    <mergeCell ref="J4:Q4"/>
    <mergeCell ref="R4:S5"/>
    <mergeCell ref="D5:E5"/>
    <mergeCell ref="I52:J52"/>
    <mergeCell ref="I54:J54"/>
    <mergeCell ref="E1:P2"/>
    <mergeCell ref="A3:A6"/>
    <mergeCell ref="B3:C6"/>
    <mergeCell ref="D3:S3"/>
    <mergeCell ref="D55:L55"/>
    <mergeCell ref="N55:O55"/>
    <mergeCell ref="B56:T56"/>
    <mergeCell ref="N5:N6"/>
    <mergeCell ref="O5:O6"/>
    <mergeCell ref="P5:P6"/>
    <mergeCell ref="Q5:Q6"/>
    <mergeCell ref="B7:C7"/>
    <mergeCell ref="F7:G7"/>
    <mergeCell ref="F5:G5"/>
    <mergeCell ref="H5:H6"/>
    <mergeCell ref="I5:I6"/>
    <mergeCell ref="J5:J6"/>
    <mergeCell ref="K5:L5"/>
    <mergeCell ref="M5:M6"/>
    <mergeCell ref="I50:J50"/>
  </mergeCells>
  <pageMargins left="0.19685039370078741" right="0.19685039370078741" top="0.255" bottom="0.48749999999999999" header="0.31496062992125984" footer="0.31496062992125984"/>
  <pageSetup paperSize="9" scale="79" orientation="landscape" r:id="rId1"/>
  <headerFooter>
    <oddFooter xml:space="preserve">&amp;RLapa &amp;P no &amp;N 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A500F6-58E3-4671-8D22-5AC921C85EA7}">
  <dimension ref="A1:U51"/>
  <sheetViews>
    <sheetView showGridLines="0" view="pageLayout" zoomScaleNormal="100" zoomScaleSheetLayoutView="100" workbookViewId="0">
      <selection activeCell="A3" sqref="A3:A6"/>
    </sheetView>
  </sheetViews>
  <sheetFormatPr defaultRowHeight="12.75" x14ac:dyDescent="0.2"/>
  <cols>
    <col min="1" max="1" width="12.7109375" style="7" customWidth="1"/>
    <col min="2" max="2" width="4.7109375" style="7" customWidth="1"/>
    <col min="3" max="3" width="20.7109375" style="8" customWidth="1"/>
    <col min="4" max="5" width="5.7109375" style="8" customWidth="1"/>
    <col min="6" max="7" width="6.42578125" style="22" customWidth="1"/>
    <col min="8" max="8" width="8.5703125" style="32" customWidth="1"/>
    <col min="9" max="9" width="9.7109375" style="8" customWidth="1"/>
    <col min="10" max="10" width="8.7109375" style="23" customWidth="1"/>
    <col min="11" max="11" width="5.7109375" style="24" customWidth="1"/>
    <col min="12" max="12" width="10.140625" style="24" customWidth="1"/>
    <col min="13" max="13" width="6" style="24" customWidth="1"/>
    <col min="14" max="14" width="8.5703125" style="24" customWidth="1"/>
    <col min="15" max="16" width="10.140625" style="24" customWidth="1"/>
    <col min="17" max="17" width="9.7109375" style="24" customWidth="1"/>
    <col min="18" max="19" width="6.7109375" style="24" customWidth="1"/>
    <col min="20" max="20" width="12.7109375" style="24" customWidth="1"/>
    <col min="21" max="21" width="9.7109375" style="25" customWidth="1"/>
  </cols>
  <sheetData>
    <row r="1" spans="1:21" x14ac:dyDescent="0.2">
      <c r="A1" s="1"/>
      <c r="B1" s="1"/>
      <c r="C1" s="2"/>
      <c r="D1" s="59"/>
      <c r="E1" s="299" t="s">
        <v>359</v>
      </c>
      <c r="F1" s="299"/>
      <c r="G1" s="299"/>
      <c r="H1" s="299"/>
      <c r="I1" s="299"/>
      <c r="J1" s="299"/>
      <c r="K1" s="299"/>
      <c r="L1" s="299"/>
      <c r="M1" s="299"/>
      <c r="N1" s="299"/>
      <c r="O1" s="299"/>
      <c r="P1" s="299"/>
      <c r="Q1" s="59"/>
      <c r="R1" s="59"/>
      <c r="S1" s="59"/>
      <c r="T1" s="3"/>
      <c r="U1" s="4" t="s">
        <v>38</v>
      </c>
    </row>
    <row r="2" spans="1:21" x14ac:dyDescent="0.2">
      <c r="A2" s="8"/>
      <c r="B2" s="8"/>
      <c r="E2" s="300"/>
      <c r="F2" s="300"/>
      <c r="G2" s="300"/>
      <c r="H2" s="300"/>
      <c r="I2" s="300"/>
      <c r="J2" s="300"/>
      <c r="K2" s="300"/>
      <c r="L2" s="300"/>
      <c r="M2" s="300"/>
      <c r="N2" s="300"/>
      <c r="O2" s="300"/>
      <c r="P2" s="300"/>
      <c r="Q2" s="8"/>
      <c r="R2" s="8"/>
      <c r="S2" s="8"/>
      <c r="T2" s="8"/>
      <c r="U2" s="80" t="s">
        <v>37</v>
      </c>
    </row>
    <row r="3" spans="1:21" x14ac:dyDescent="0.2">
      <c r="A3" s="296" t="s">
        <v>29</v>
      </c>
      <c r="B3" s="313" t="s">
        <v>30</v>
      </c>
      <c r="C3" s="314"/>
      <c r="D3" s="304" t="s">
        <v>5</v>
      </c>
      <c r="E3" s="305"/>
      <c r="F3" s="305"/>
      <c r="G3" s="305"/>
      <c r="H3" s="305"/>
      <c r="I3" s="305"/>
      <c r="J3" s="305"/>
      <c r="K3" s="305"/>
      <c r="L3" s="305"/>
      <c r="M3" s="305"/>
      <c r="N3" s="305"/>
      <c r="O3" s="305"/>
      <c r="P3" s="305"/>
      <c r="Q3" s="305"/>
      <c r="R3" s="305"/>
      <c r="S3" s="306"/>
      <c r="T3" s="296" t="s">
        <v>4</v>
      </c>
      <c r="U3" s="296" t="s">
        <v>36</v>
      </c>
    </row>
    <row r="4" spans="1:21" x14ac:dyDescent="0.2">
      <c r="A4" s="296"/>
      <c r="B4" s="315"/>
      <c r="C4" s="302"/>
      <c r="D4" s="308" t="s">
        <v>6</v>
      </c>
      <c r="E4" s="308"/>
      <c r="F4" s="308"/>
      <c r="G4" s="308"/>
      <c r="H4" s="308"/>
      <c r="I4" s="308"/>
      <c r="J4" s="297" t="s">
        <v>7</v>
      </c>
      <c r="K4" s="297"/>
      <c r="L4" s="297"/>
      <c r="M4" s="297"/>
      <c r="N4" s="297"/>
      <c r="O4" s="297"/>
      <c r="P4" s="297"/>
      <c r="Q4" s="297"/>
      <c r="R4" s="309" t="s">
        <v>33</v>
      </c>
      <c r="S4" s="310"/>
      <c r="T4" s="296"/>
      <c r="U4" s="296"/>
    </row>
    <row r="5" spans="1:21" ht="15.95" customHeight="1" x14ac:dyDescent="0.2">
      <c r="A5" s="296"/>
      <c r="B5" s="315"/>
      <c r="C5" s="302"/>
      <c r="D5" s="308" t="s">
        <v>8</v>
      </c>
      <c r="E5" s="308"/>
      <c r="F5" s="294" t="s">
        <v>26</v>
      </c>
      <c r="G5" s="295"/>
      <c r="H5" s="296" t="s">
        <v>12</v>
      </c>
      <c r="I5" s="296" t="s">
        <v>9</v>
      </c>
      <c r="J5" s="297" t="s">
        <v>10</v>
      </c>
      <c r="K5" s="297" t="s">
        <v>3</v>
      </c>
      <c r="L5" s="297"/>
      <c r="M5" s="291" t="s">
        <v>11</v>
      </c>
      <c r="N5" s="291" t="s">
        <v>12</v>
      </c>
      <c r="O5" s="291" t="s">
        <v>13</v>
      </c>
      <c r="P5" s="291" t="s">
        <v>31</v>
      </c>
      <c r="Q5" s="291" t="s">
        <v>14</v>
      </c>
      <c r="R5" s="311"/>
      <c r="S5" s="312"/>
      <c r="T5" s="296"/>
      <c r="U5" s="296"/>
    </row>
    <row r="6" spans="1:21" ht="27.95" customHeight="1" x14ac:dyDescent="0.2">
      <c r="A6" s="296"/>
      <c r="B6" s="316"/>
      <c r="C6" s="303"/>
      <c r="D6" s="9" t="s">
        <v>0</v>
      </c>
      <c r="E6" s="9" t="s">
        <v>1</v>
      </c>
      <c r="F6" s="50" t="s">
        <v>28</v>
      </c>
      <c r="G6" s="51" t="s">
        <v>27</v>
      </c>
      <c r="H6" s="296"/>
      <c r="I6" s="296"/>
      <c r="J6" s="297"/>
      <c r="K6" s="10" t="s">
        <v>2</v>
      </c>
      <c r="L6" s="10" t="s">
        <v>15</v>
      </c>
      <c r="M6" s="291"/>
      <c r="N6" s="291"/>
      <c r="O6" s="291"/>
      <c r="P6" s="291"/>
      <c r="Q6" s="291"/>
      <c r="R6" s="57" t="s">
        <v>34</v>
      </c>
      <c r="S6" s="57" t="s">
        <v>32</v>
      </c>
      <c r="T6" s="10" t="s">
        <v>35</v>
      </c>
      <c r="U6" s="296"/>
    </row>
    <row r="7" spans="1:21" ht="12" customHeight="1" x14ac:dyDescent="0.2">
      <c r="A7" s="11">
        <v>1</v>
      </c>
      <c r="B7" s="292">
        <v>2</v>
      </c>
      <c r="C7" s="293"/>
      <c r="D7" s="11">
        <v>3</v>
      </c>
      <c r="E7" s="11">
        <v>4</v>
      </c>
      <c r="F7" s="292">
        <v>5</v>
      </c>
      <c r="G7" s="293"/>
      <c r="H7" s="11">
        <v>6</v>
      </c>
      <c r="I7" s="11">
        <v>7</v>
      </c>
      <c r="J7" s="12">
        <v>8</v>
      </c>
      <c r="K7" s="12">
        <v>9</v>
      </c>
      <c r="L7" s="12">
        <v>10</v>
      </c>
      <c r="M7" s="12">
        <v>11</v>
      </c>
      <c r="N7" s="12">
        <v>12</v>
      </c>
      <c r="O7" s="12">
        <v>13</v>
      </c>
      <c r="P7" s="12">
        <v>14</v>
      </c>
      <c r="Q7" s="12">
        <v>15</v>
      </c>
      <c r="R7" s="12">
        <v>16</v>
      </c>
      <c r="S7" s="12">
        <v>17</v>
      </c>
      <c r="T7" s="12">
        <v>18</v>
      </c>
      <c r="U7" s="11">
        <v>19</v>
      </c>
    </row>
    <row r="8" spans="1:21" ht="12" customHeight="1" x14ac:dyDescent="0.2">
      <c r="A8" s="18" t="s">
        <v>823</v>
      </c>
      <c r="B8" s="19" t="s">
        <v>856</v>
      </c>
      <c r="C8" s="20" t="s">
        <v>880</v>
      </c>
      <c r="D8" s="37">
        <v>0.01</v>
      </c>
      <c r="E8" s="37">
        <v>3.04</v>
      </c>
      <c r="F8" s="52">
        <v>3.03</v>
      </c>
      <c r="G8" s="53"/>
      <c r="H8" s="90">
        <v>13344</v>
      </c>
      <c r="I8" s="91" t="s">
        <v>16</v>
      </c>
      <c r="J8" s="38"/>
      <c r="K8" s="37"/>
      <c r="L8" s="38"/>
      <c r="M8" s="92"/>
      <c r="N8" s="60"/>
      <c r="O8" s="93"/>
      <c r="P8" s="38"/>
      <c r="Q8" s="38"/>
      <c r="R8" s="60"/>
      <c r="S8" s="60"/>
      <c r="T8" s="64" t="s">
        <v>897</v>
      </c>
      <c r="U8" s="64"/>
    </row>
    <row r="9" spans="1:21" s="214" customFormat="1" ht="24" customHeight="1" x14ac:dyDescent="0.2">
      <c r="A9" s="165"/>
      <c r="B9" s="217"/>
      <c r="C9" s="166"/>
      <c r="D9" s="206">
        <v>3.04</v>
      </c>
      <c r="E9" s="206">
        <v>3.05</v>
      </c>
      <c r="F9" s="207">
        <v>0.01</v>
      </c>
      <c r="G9" s="208"/>
      <c r="H9" s="209">
        <v>114</v>
      </c>
      <c r="I9" s="210" t="s">
        <v>16</v>
      </c>
      <c r="J9" s="211" t="s">
        <v>824</v>
      </c>
      <c r="K9" s="206">
        <v>3.0449999999999999</v>
      </c>
      <c r="L9" s="215" t="s">
        <v>920</v>
      </c>
      <c r="M9" s="213">
        <v>9.4499999999999993</v>
      </c>
      <c r="N9" s="163">
        <v>114</v>
      </c>
      <c r="O9" s="163"/>
      <c r="P9" s="211"/>
      <c r="Q9" s="211" t="s">
        <v>355</v>
      </c>
      <c r="R9" s="163"/>
      <c r="S9" s="163"/>
      <c r="T9" s="164" t="s">
        <v>919</v>
      </c>
      <c r="U9" s="164"/>
    </row>
    <row r="10" spans="1:21" ht="12" customHeight="1" x14ac:dyDescent="0.2">
      <c r="A10" s="165"/>
      <c r="B10" s="217"/>
      <c r="C10" s="166"/>
      <c r="D10" s="187">
        <v>3.05</v>
      </c>
      <c r="E10" s="187">
        <v>3.24</v>
      </c>
      <c r="F10" s="188">
        <v>0.19</v>
      </c>
      <c r="G10" s="189">
        <f>SUM(F8:F10)</f>
        <v>3.2299999999999995</v>
      </c>
      <c r="H10" s="190">
        <v>831</v>
      </c>
      <c r="I10" s="191" t="s">
        <v>16</v>
      </c>
      <c r="J10" s="192"/>
      <c r="K10" s="187"/>
      <c r="L10" s="192"/>
      <c r="M10" s="193"/>
      <c r="N10" s="194"/>
      <c r="O10" s="195"/>
      <c r="P10" s="192"/>
      <c r="Q10" s="192"/>
      <c r="R10" s="194"/>
      <c r="S10" s="194"/>
      <c r="T10" s="196" t="s">
        <v>916</v>
      </c>
      <c r="U10" s="196"/>
    </row>
    <row r="11" spans="1:21" ht="12" customHeight="1" x14ac:dyDescent="0.2">
      <c r="A11" s="13" t="s">
        <v>825</v>
      </c>
      <c r="B11" s="16" t="s">
        <v>857</v>
      </c>
      <c r="C11" s="17" t="s">
        <v>881</v>
      </c>
      <c r="D11" s="66">
        <v>0.01</v>
      </c>
      <c r="E11" s="66">
        <v>1.05</v>
      </c>
      <c r="F11" s="70">
        <v>1.04</v>
      </c>
      <c r="G11" s="71">
        <f>F11</f>
        <v>1.04</v>
      </c>
      <c r="H11" s="72">
        <v>4550</v>
      </c>
      <c r="I11" s="73" t="s">
        <v>16</v>
      </c>
      <c r="J11" s="67"/>
      <c r="K11" s="66"/>
      <c r="L11" s="67"/>
      <c r="M11" s="75"/>
      <c r="N11" s="68"/>
      <c r="O11" s="74"/>
      <c r="P11" s="67"/>
      <c r="Q11" s="67"/>
      <c r="R11" s="68"/>
      <c r="S11" s="68"/>
      <c r="T11" s="69" t="s">
        <v>898</v>
      </c>
      <c r="U11" s="69"/>
    </row>
    <row r="12" spans="1:21" ht="12" customHeight="1" x14ac:dyDescent="0.2">
      <c r="A12" s="165" t="s">
        <v>826</v>
      </c>
      <c r="B12" s="217" t="s">
        <v>858</v>
      </c>
      <c r="C12" s="166" t="s">
        <v>882</v>
      </c>
      <c r="D12" s="178">
        <v>0.01</v>
      </c>
      <c r="E12" s="178">
        <v>3.98</v>
      </c>
      <c r="F12" s="179">
        <v>3.97</v>
      </c>
      <c r="G12" s="71">
        <f>F12</f>
        <v>3.97</v>
      </c>
      <c r="H12" s="180">
        <v>17369</v>
      </c>
      <c r="I12" s="181" t="s">
        <v>16</v>
      </c>
      <c r="J12" s="182"/>
      <c r="K12" s="178"/>
      <c r="L12" s="182"/>
      <c r="M12" s="183"/>
      <c r="N12" s="184"/>
      <c r="O12" s="185"/>
      <c r="P12" s="182"/>
      <c r="Q12" s="182"/>
      <c r="R12" s="184"/>
      <c r="S12" s="184"/>
      <c r="T12" s="186" t="s">
        <v>917</v>
      </c>
      <c r="U12" s="186"/>
    </row>
    <row r="13" spans="1:21" ht="12" customHeight="1" x14ac:dyDescent="0.2">
      <c r="A13" s="18" t="s">
        <v>827</v>
      </c>
      <c r="B13" s="19" t="s">
        <v>859</v>
      </c>
      <c r="C13" s="20" t="s">
        <v>883</v>
      </c>
      <c r="D13" s="37">
        <v>0</v>
      </c>
      <c r="E13" s="37">
        <v>1.64</v>
      </c>
      <c r="F13" s="52">
        <v>1.64</v>
      </c>
      <c r="G13" s="53"/>
      <c r="H13" s="90">
        <v>7175</v>
      </c>
      <c r="I13" s="91" t="s">
        <v>16</v>
      </c>
      <c r="J13" s="38"/>
      <c r="K13" s="37"/>
      <c r="L13" s="38"/>
      <c r="M13" s="92"/>
      <c r="N13" s="60"/>
      <c r="O13" s="93"/>
      <c r="P13" s="38"/>
      <c r="Q13" s="38"/>
      <c r="R13" s="60"/>
      <c r="S13" s="60"/>
      <c r="T13" s="64" t="s">
        <v>899</v>
      </c>
      <c r="U13" s="64"/>
    </row>
    <row r="14" spans="1:21" ht="12" customHeight="1" x14ac:dyDescent="0.2">
      <c r="A14" s="21"/>
      <c r="B14" s="14"/>
      <c r="C14" s="15"/>
      <c r="D14" s="39">
        <v>1.64</v>
      </c>
      <c r="E14" s="39">
        <v>2.2799999999999998</v>
      </c>
      <c r="F14" s="54">
        <v>0.64</v>
      </c>
      <c r="G14" s="55">
        <f>SUM(F13:F14)</f>
        <v>2.2799999999999998</v>
      </c>
      <c r="H14" s="94">
        <v>2800</v>
      </c>
      <c r="I14" s="95" t="s">
        <v>17</v>
      </c>
      <c r="J14" s="40"/>
      <c r="K14" s="39"/>
      <c r="L14" s="40"/>
      <c r="M14" s="96"/>
      <c r="N14" s="61"/>
      <c r="O14" s="97"/>
      <c r="P14" s="40"/>
      <c r="Q14" s="40"/>
      <c r="R14" s="61"/>
      <c r="S14" s="61"/>
      <c r="T14" s="65" t="s">
        <v>899</v>
      </c>
      <c r="U14" s="65"/>
    </row>
    <row r="15" spans="1:21" ht="12" customHeight="1" x14ac:dyDescent="0.2">
      <c r="A15" s="165" t="s">
        <v>828</v>
      </c>
      <c r="B15" s="217" t="s">
        <v>860</v>
      </c>
      <c r="C15" s="166" t="s">
        <v>884</v>
      </c>
      <c r="D15" s="168">
        <v>0</v>
      </c>
      <c r="E15" s="168">
        <v>0.19</v>
      </c>
      <c r="F15" s="169">
        <v>0.19</v>
      </c>
      <c r="G15" s="170"/>
      <c r="H15" s="171">
        <v>831</v>
      </c>
      <c r="I15" s="172" t="s">
        <v>18</v>
      </c>
      <c r="J15" s="173"/>
      <c r="K15" s="168"/>
      <c r="L15" s="173"/>
      <c r="M15" s="174"/>
      <c r="N15" s="175"/>
      <c r="O15" s="176"/>
      <c r="P15" s="173"/>
      <c r="Q15" s="173"/>
      <c r="R15" s="175"/>
      <c r="S15" s="175"/>
      <c r="T15" s="177" t="s">
        <v>900</v>
      </c>
      <c r="U15" s="177"/>
    </row>
    <row r="16" spans="1:21" ht="12" customHeight="1" x14ac:dyDescent="0.2">
      <c r="A16" s="165"/>
      <c r="B16" s="217"/>
      <c r="C16" s="166"/>
      <c r="D16" s="187">
        <v>0.19</v>
      </c>
      <c r="E16" s="187">
        <v>3.27</v>
      </c>
      <c r="F16" s="188">
        <v>3.08</v>
      </c>
      <c r="G16" s="55">
        <f>SUM(F15:F16)</f>
        <v>3.27</v>
      </c>
      <c r="H16" s="190">
        <v>13475</v>
      </c>
      <c r="I16" s="191" t="s">
        <v>16</v>
      </c>
      <c r="J16" s="192"/>
      <c r="K16" s="187"/>
      <c r="L16" s="192"/>
      <c r="M16" s="193"/>
      <c r="N16" s="194"/>
      <c r="O16" s="195"/>
      <c r="P16" s="192"/>
      <c r="Q16" s="192"/>
      <c r="R16" s="194"/>
      <c r="S16" s="194"/>
      <c r="T16" s="196" t="s">
        <v>900</v>
      </c>
      <c r="U16" s="196"/>
    </row>
    <row r="17" spans="1:21" ht="12" customHeight="1" x14ac:dyDescent="0.2">
      <c r="A17" s="13" t="s">
        <v>829</v>
      </c>
      <c r="B17" s="16" t="s">
        <v>861</v>
      </c>
      <c r="C17" s="17" t="s">
        <v>885</v>
      </c>
      <c r="D17" s="66">
        <v>0</v>
      </c>
      <c r="E17" s="66">
        <v>0.82</v>
      </c>
      <c r="F17" s="70">
        <v>0.82</v>
      </c>
      <c r="G17" s="71">
        <f>F17</f>
        <v>0.82</v>
      </c>
      <c r="H17" s="72">
        <v>3588</v>
      </c>
      <c r="I17" s="73" t="s">
        <v>16</v>
      </c>
      <c r="J17" s="67"/>
      <c r="K17" s="66"/>
      <c r="L17" s="67"/>
      <c r="M17" s="75"/>
      <c r="N17" s="68"/>
      <c r="O17" s="74"/>
      <c r="P17" s="67"/>
      <c r="Q17" s="67"/>
      <c r="R17" s="68"/>
      <c r="S17" s="68"/>
      <c r="T17" s="69" t="s">
        <v>901</v>
      </c>
      <c r="U17" s="69"/>
    </row>
    <row r="18" spans="1:21" ht="12" customHeight="1" x14ac:dyDescent="0.2">
      <c r="A18" s="165" t="s">
        <v>830</v>
      </c>
      <c r="B18" s="217" t="s">
        <v>862</v>
      </c>
      <c r="C18" s="166" t="s">
        <v>886</v>
      </c>
      <c r="D18" s="178">
        <v>0</v>
      </c>
      <c r="E18" s="178">
        <v>1.1599999999999999</v>
      </c>
      <c r="F18" s="179">
        <v>1.1599999999999999</v>
      </c>
      <c r="G18" s="71">
        <f>F18</f>
        <v>1.1599999999999999</v>
      </c>
      <c r="H18" s="180">
        <v>5075</v>
      </c>
      <c r="I18" s="181" t="s">
        <v>16</v>
      </c>
      <c r="J18" s="182"/>
      <c r="K18" s="178"/>
      <c r="L18" s="182"/>
      <c r="M18" s="183"/>
      <c r="N18" s="184"/>
      <c r="O18" s="185"/>
      <c r="P18" s="182"/>
      <c r="Q18" s="182"/>
      <c r="R18" s="184"/>
      <c r="S18" s="184"/>
      <c r="T18" s="186" t="s">
        <v>918</v>
      </c>
      <c r="U18" s="186"/>
    </row>
    <row r="19" spans="1:21" ht="12" customHeight="1" x14ac:dyDescent="0.2">
      <c r="A19" s="13" t="s">
        <v>831</v>
      </c>
      <c r="B19" s="16" t="s">
        <v>863</v>
      </c>
      <c r="C19" s="17" t="s">
        <v>887</v>
      </c>
      <c r="D19" s="66">
        <v>0.63</v>
      </c>
      <c r="E19" s="66">
        <v>1.45</v>
      </c>
      <c r="F19" s="70">
        <v>0.82</v>
      </c>
      <c r="G19" s="71">
        <f>F19</f>
        <v>0.82</v>
      </c>
      <c r="H19" s="72">
        <v>3588</v>
      </c>
      <c r="I19" s="73" t="s">
        <v>18</v>
      </c>
      <c r="J19" s="67"/>
      <c r="K19" s="66"/>
      <c r="L19" s="67"/>
      <c r="M19" s="75"/>
      <c r="N19" s="68"/>
      <c r="O19" s="74"/>
      <c r="P19" s="67"/>
      <c r="Q19" s="67"/>
      <c r="R19" s="68"/>
      <c r="S19" s="68"/>
      <c r="T19" s="69" t="s">
        <v>902</v>
      </c>
      <c r="U19" s="69"/>
    </row>
    <row r="20" spans="1:21" ht="12" customHeight="1" x14ac:dyDescent="0.2">
      <c r="A20" s="165" t="s">
        <v>832</v>
      </c>
      <c r="B20" s="217" t="s">
        <v>864</v>
      </c>
      <c r="C20" s="166" t="s">
        <v>888</v>
      </c>
      <c r="D20" s="178">
        <v>0</v>
      </c>
      <c r="E20" s="178">
        <v>0.38</v>
      </c>
      <c r="F20" s="179">
        <v>0.38</v>
      </c>
      <c r="G20" s="71">
        <f>F20</f>
        <v>0.38</v>
      </c>
      <c r="H20" s="180">
        <v>1663</v>
      </c>
      <c r="I20" s="181" t="s">
        <v>16</v>
      </c>
      <c r="J20" s="182"/>
      <c r="K20" s="178"/>
      <c r="L20" s="182"/>
      <c r="M20" s="183"/>
      <c r="N20" s="184"/>
      <c r="O20" s="185"/>
      <c r="P20" s="182"/>
      <c r="Q20" s="182"/>
      <c r="R20" s="184"/>
      <c r="S20" s="184"/>
      <c r="T20" s="186" t="s">
        <v>903</v>
      </c>
      <c r="U20" s="186"/>
    </row>
    <row r="21" spans="1:21" ht="12" customHeight="1" x14ac:dyDescent="0.2">
      <c r="A21" s="18" t="s">
        <v>833</v>
      </c>
      <c r="B21" s="19" t="s">
        <v>865</v>
      </c>
      <c r="C21" s="20" t="s">
        <v>889</v>
      </c>
      <c r="D21" s="37">
        <v>0</v>
      </c>
      <c r="E21" s="37">
        <v>0.32</v>
      </c>
      <c r="F21" s="52">
        <v>0.32</v>
      </c>
      <c r="G21" s="53"/>
      <c r="H21" s="90">
        <v>1400</v>
      </c>
      <c r="I21" s="91" t="s">
        <v>16</v>
      </c>
      <c r="J21" s="38"/>
      <c r="K21" s="37"/>
      <c r="L21" s="38"/>
      <c r="M21" s="92"/>
      <c r="N21" s="60"/>
      <c r="O21" s="93"/>
      <c r="P21" s="38"/>
      <c r="Q21" s="38"/>
      <c r="R21" s="60"/>
      <c r="S21" s="60"/>
      <c r="T21" s="64" t="s">
        <v>904</v>
      </c>
      <c r="U21" s="64"/>
    </row>
    <row r="22" spans="1:21" ht="12" customHeight="1" x14ac:dyDescent="0.2">
      <c r="A22" s="21"/>
      <c r="B22" s="14"/>
      <c r="C22" s="15"/>
      <c r="D22" s="39">
        <v>0.32</v>
      </c>
      <c r="E22" s="39">
        <v>1.06</v>
      </c>
      <c r="F22" s="54">
        <v>0.74</v>
      </c>
      <c r="G22" s="55">
        <f>SUM(F21:F22)</f>
        <v>1.06</v>
      </c>
      <c r="H22" s="94">
        <v>3238</v>
      </c>
      <c r="I22" s="95" t="s">
        <v>17</v>
      </c>
      <c r="J22" s="40"/>
      <c r="K22" s="39"/>
      <c r="L22" s="40"/>
      <c r="M22" s="96"/>
      <c r="N22" s="61"/>
      <c r="O22" s="97"/>
      <c r="P22" s="40"/>
      <c r="Q22" s="40"/>
      <c r="R22" s="61"/>
      <c r="S22" s="61"/>
      <c r="T22" s="65" t="s">
        <v>904</v>
      </c>
      <c r="U22" s="65"/>
    </row>
    <row r="23" spans="1:21" ht="12" customHeight="1" x14ac:dyDescent="0.2">
      <c r="A23" s="165" t="s">
        <v>834</v>
      </c>
      <c r="B23" s="217" t="s">
        <v>866</v>
      </c>
      <c r="C23" s="166" t="s">
        <v>890</v>
      </c>
      <c r="D23" s="178">
        <v>0</v>
      </c>
      <c r="E23" s="178">
        <v>6.06</v>
      </c>
      <c r="F23" s="179">
        <v>6.06</v>
      </c>
      <c r="G23" s="71">
        <f t="shared" ref="G23:G33" si="0">F23</f>
        <v>6.06</v>
      </c>
      <c r="H23" s="180">
        <v>26513</v>
      </c>
      <c r="I23" s="181" t="s">
        <v>16</v>
      </c>
      <c r="J23" s="182"/>
      <c r="K23" s="178"/>
      <c r="L23" s="182"/>
      <c r="M23" s="183"/>
      <c r="N23" s="184"/>
      <c r="O23" s="185"/>
      <c r="P23" s="182"/>
      <c r="Q23" s="182"/>
      <c r="R23" s="184"/>
      <c r="S23" s="184"/>
      <c r="T23" s="186" t="s">
        <v>905</v>
      </c>
      <c r="U23" s="186"/>
    </row>
    <row r="24" spans="1:21" ht="12" customHeight="1" x14ac:dyDescent="0.2">
      <c r="A24" s="13" t="s">
        <v>855</v>
      </c>
      <c r="B24" s="16" t="s">
        <v>874</v>
      </c>
      <c r="C24" s="17" t="s">
        <v>873</v>
      </c>
      <c r="D24" s="66">
        <v>0</v>
      </c>
      <c r="E24" s="66">
        <v>0.2</v>
      </c>
      <c r="F24" s="70">
        <v>0.2</v>
      </c>
      <c r="G24" s="71">
        <f t="shared" si="0"/>
        <v>0.2</v>
      </c>
      <c r="H24" s="72">
        <v>875</v>
      </c>
      <c r="I24" s="73" t="s">
        <v>17</v>
      </c>
      <c r="J24" s="67"/>
      <c r="K24" s="66"/>
      <c r="L24" s="67"/>
      <c r="M24" s="75"/>
      <c r="N24" s="68"/>
      <c r="O24" s="74"/>
      <c r="P24" s="67"/>
      <c r="Q24" s="67"/>
      <c r="R24" s="68"/>
      <c r="S24" s="68"/>
      <c r="T24" s="69" t="s">
        <v>906</v>
      </c>
      <c r="U24" s="69"/>
    </row>
    <row r="25" spans="1:21" ht="12" customHeight="1" x14ac:dyDescent="0.2">
      <c r="A25" s="165" t="s">
        <v>835</v>
      </c>
      <c r="B25" s="217" t="s">
        <v>867</v>
      </c>
      <c r="C25" s="166" t="s">
        <v>891</v>
      </c>
      <c r="D25" s="178">
        <v>0</v>
      </c>
      <c r="E25" s="178">
        <v>2.2000000000000002</v>
      </c>
      <c r="F25" s="179">
        <v>2.2000000000000002</v>
      </c>
      <c r="G25" s="71">
        <f t="shared" si="0"/>
        <v>2.2000000000000002</v>
      </c>
      <c r="H25" s="180">
        <v>9625</v>
      </c>
      <c r="I25" s="181" t="s">
        <v>16</v>
      </c>
      <c r="J25" s="182"/>
      <c r="K25" s="178"/>
      <c r="L25" s="182"/>
      <c r="M25" s="183"/>
      <c r="N25" s="184"/>
      <c r="O25" s="185"/>
      <c r="P25" s="182"/>
      <c r="Q25" s="182"/>
      <c r="R25" s="184"/>
      <c r="S25" s="184"/>
      <c r="T25" s="186" t="s">
        <v>907</v>
      </c>
      <c r="U25" s="186"/>
    </row>
    <row r="26" spans="1:21" ht="12" customHeight="1" x14ac:dyDescent="0.2">
      <c r="A26" s="13" t="s">
        <v>850</v>
      </c>
      <c r="B26" s="16" t="s">
        <v>868</v>
      </c>
      <c r="C26" s="17" t="s">
        <v>892</v>
      </c>
      <c r="D26" s="66">
        <v>0.01</v>
      </c>
      <c r="E26" s="66">
        <v>2.4300000000000002</v>
      </c>
      <c r="F26" s="70">
        <v>2.42</v>
      </c>
      <c r="G26" s="71">
        <f t="shared" si="0"/>
        <v>2.42</v>
      </c>
      <c r="H26" s="72">
        <v>10588</v>
      </c>
      <c r="I26" s="73" t="s">
        <v>16</v>
      </c>
      <c r="J26" s="67"/>
      <c r="K26" s="66"/>
      <c r="L26" s="67"/>
      <c r="M26" s="75"/>
      <c r="N26" s="68"/>
      <c r="O26" s="74"/>
      <c r="P26" s="67"/>
      <c r="Q26" s="67"/>
      <c r="R26" s="68"/>
      <c r="S26" s="68"/>
      <c r="T26" s="69" t="s">
        <v>908</v>
      </c>
      <c r="U26" s="69"/>
    </row>
    <row r="27" spans="1:21" ht="12" customHeight="1" x14ac:dyDescent="0.2">
      <c r="A27" s="165" t="s">
        <v>851</v>
      </c>
      <c r="B27" s="217" t="s">
        <v>869</v>
      </c>
      <c r="C27" s="166" t="s">
        <v>893</v>
      </c>
      <c r="D27" s="178">
        <v>0.01</v>
      </c>
      <c r="E27" s="178">
        <v>1.28</v>
      </c>
      <c r="F27" s="179">
        <v>1.27</v>
      </c>
      <c r="G27" s="71">
        <f t="shared" si="0"/>
        <v>1.27</v>
      </c>
      <c r="H27" s="180">
        <v>5556</v>
      </c>
      <c r="I27" s="181" t="s">
        <v>16</v>
      </c>
      <c r="J27" s="182"/>
      <c r="K27" s="178"/>
      <c r="L27" s="182"/>
      <c r="M27" s="183"/>
      <c r="N27" s="184"/>
      <c r="O27" s="185"/>
      <c r="P27" s="182"/>
      <c r="Q27" s="182"/>
      <c r="R27" s="184"/>
      <c r="S27" s="184"/>
      <c r="T27" s="186" t="s">
        <v>909</v>
      </c>
      <c r="U27" s="186"/>
    </row>
    <row r="28" spans="1:21" ht="12" customHeight="1" x14ac:dyDescent="0.2">
      <c r="A28" s="13" t="s">
        <v>852</v>
      </c>
      <c r="B28" s="16" t="s">
        <v>870</v>
      </c>
      <c r="C28" s="17" t="s">
        <v>894</v>
      </c>
      <c r="D28" s="66">
        <v>0</v>
      </c>
      <c r="E28" s="66">
        <v>0.45</v>
      </c>
      <c r="F28" s="70">
        <v>0.45</v>
      </c>
      <c r="G28" s="71">
        <f t="shared" si="0"/>
        <v>0.45</v>
      </c>
      <c r="H28" s="72">
        <v>1969</v>
      </c>
      <c r="I28" s="73" t="s">
        <v>16</v>
      </c>
      <c r="J28" s="67"/>
      <c r="K28" s="66"/>
      <c r="L28" s="67"/>
      <c r="M28" s="75"/>
      <c r="N28" s="68"/>
      <c r="O28" s="74"/>
      <c r="P28" s="67"/>
      <c r="Q28" s="67"/>
      <c r="R28" s="68"/>
      <c r="S28" s="68"/>
      <c r="T28" s="69" t="s">
        <v>910</v>
      </c>
      <c r="U28" s="69"/>
    </row>
    <row r="29" spans="1:21" ht="12" customHeight="1" x14ac:dyDescent="0.2">
      <c r="A29" s="165" t="s">
        <v>853</v>
      </c>
      <c r="B29" s="217" t="s">
        <v>871</v>
      </c>
      <c r="C29" s="166" t="s">
        <v>895</v>
      </c>
      <c r="D29" s="178">
        <v>0</v>
      </c>
      <c r="E29" s="178">
        <v>0.37</v>
      </c>
      <c r="F29" s="179">
        <v>0.37</v>
      </c>
      <c r="G29" s="71">
        <f t="shared" si="0"/>
        <v>0.37</v>
      </c>
      <c r="H29" s="180">
        <v>1619</v>
      </c>
      <c r="I29" s="181" t="s">
        <v>16</v>
      </c>
      <c r="J29" s="182"/>
      <c r="K29" s="178"/>
      <c r="L29" s="182"/>
      <c r="M29" s="183"/>
      <c r="N29" s="184"/>
      <c r="O29" s="185"/>
      <c r="P29" s="182"/>
      <c r="Q29" s="182"/>
      <c r="R29" s="184"/>
      <c r="S29" s="184"/>
      <c r="T29" s="241" t="s">
        <v>921</v>
      </c>
      <c r="U29" s="186"/>
    </row>
    <row r="30" spans="1:21" ht="12" customHeight="1" x14ac:dyDescent="0.2">
      <c r="A30" s="13" t="s">
        <v>854</v>
      </c>
      <c r="B30" s="16" t="s">
        <v>872</v>
      </c>
      <c r="C30" s="17" t="s">
        <v>896</v>
      </c>
      <c r="D30" s="66">
        <v>0</v>
      </c>
      <c r="E30" s="66">
        <v>0.71</v>
      </c>
      <c r="F30" s="70">
        <v>0.71</v>
      </c>
      <c r="G30" s="71">
        <f t="shared" si="0"/>
        <v>0.71</v>
      </c>
      <c r="H30" s="72">
        <v>3106</v>
      </c>
      <c r="I30" s="73" t="s">
        <v>16</v>
      </c>
      <c r="J30" s="67"/>
      <c r="K30" s="66"/>
      <c r="L30" s="67"/>
      <c r="M30" s="75"/>
      <c r="N30" s="68"/>
      <c r="O30" s="74"/>
      <c r="P30" s="67"/>
      <c r="Q30" s="67"/>
      <c r="R30" s="68"/>
      <c r="S30" s="68"/>
      <c r="T30" s="69" t="s">
        <v>911</v>
      </c>
      <c r="U30" s="69"/>
    </row>
    <row r="31" spans="1:21" ht="12" customHeight="1" x14ac:dyDescent="0.2">
      <c r="A31" s="165" t="s">
        <v>836</v>
      </c>
      <c r="B31" s="217" t="s">
        <v>875</v>
      </c>
      <c r="C31" s="166" t="s">
        <v>879</v>
      </c>
      <c r="D31" s="178" t="s">
        <v>531</v>
      </c>
      <c r="E31" s="178" t="s">
        <v>837</v>
      </c>
      <c r="F31" s="179">
        <v>0.34499999999999997</v>
      </c>
      <c r="G31" s="71">
        <f t="shared" si="0"/>
        <v>0.34499999999999997</v>
      </c>
      <c r="H31" s="180">
        <v>1035</v>
      </c>
      <c r="I31" s="181" t="s">
        <v>18</v>
      </c>
      <c r="J31" s="182"/>
      <c r="K31" s="178"/>
      <c r="L31" s="182"/>
      <c r="M31" s="183"/>
      <c r="N31" s="184"/>
      <c r="O31" s="185"/>
      <c r="P31" s="182"/>
      <c r="Q31" s="182"/>
      <c r="R31" s="184"/>
      <c r="S31" s="184"/>
      <c r="T31" s="186" t="s">
        <v>912</v>
      </c>
      <c r="U31" s="186" t="s">
        <v>842</v>
      </c>
    </row>
    <row r="32" spans="1:21" ht="12" customHeight="1" x14ac:dyDescent="0.2">
      <c r="A32" s="13" t="s">
        <v>838</v>
      </c>
      <c r="B32" s="16" t="s">
        <v>876</v>
      </c>
      <c r="C32" s="17" t="s">
        <v>126</v>
      </c>
      <c r="D32" s="66" t="s">
        <v>531</v>
      </c>
      <c r="E32" s="66" t="s">
        <v>839</v>
      </c>
      <c r="F32" s="70">
        <v>0.31</v>
      </c>
      <c r="G32" s="71">
        <f t="shared" si="0"/>
        <v>0.31</v>
      </c>
      <c r="H32" s="72">
        <v>930</v>
      </c>
      <c r="I32" s="73" t="s">
        <v>18</v>
      </c>
      <c r="J32" s="67"/>
      <c r="K32" s="66"/>
      <c r="L32" s="67"/>
      <c r="M32" s="75"/>
      <c r="N32" s="68"/>
      <c r="O32" s="74"/>
      <c r="P32" s="67"/>
      <c r="Q32" s="67"/>
      <c r="R32" s="68"/>
      <c r="S32" s="68"/>
      <c r="T32" s="69" t="s">
        <v>913</v>
      </c>
      <c r="U32" s="69" t="s">
        <v>842</v>
      </c>
    </row>
    <row r="33" spans="1:21" ht="12" customHeight="1" x14ac:dyDescent="0.2">
      <c r="A33" s="165" t="s">
        <v>840</v>
      </c>
      <c r="B33" s="217" t="s">
        <v>877</v>
      </c>
      <c r="C33" s="166" t="s">
        <v>175</v>
      </c>
      <c r="D33" s="178" t="s">
        <v>531</v>
      </c>
      <c r="E33" s="178" t="s">
        <v>841</v>
      </c>
      <c r="F33" s="179">
        <v>0.125</v>
      </c>
      <c r="G33" s="71">
        <f t="shared" si="0"/>
        <v>0.125</v>
      </c>
      <c r="H33" s="180">
        <v>500</v>
      </c>
      <c r="I33" s="181" t="s">
        <v>18</v>
      </c>
      <c r="J33" s="182"/>
      <c r="K33" s="178"/>
      <c r="L33" s="182"/>
      <c r="M33" s="183"/>
      <c r="N33" s="184"/>
      <c r="O33" s="185"/>
      <c r="P33" s="182"/>
      <c r="Q33" s="182"/>
      <c r="R33" s="184"/>
      <c r="S33" s="184"/>
      <c r="T33" s="186" t="s">
        <v>914</v>
      </c>
      <c r="U33" s="186" t="s">
        <v>842</v>
      </c>
    </row>
    <row r="34" spans="1:21" ht="12" customHeight="1" x14ac:dyDescent="0.2">
      <c r="A34" s="18" t="s">
        <v>843</v>
      </c>
      <c r="B34" s="19" t="s">
        <v>878</v>
      </c>
      <c r="C34" s="20" t="s">
        <v>223</v>
      </c>
      <c r="D34" s="37" t="s">
        <v>538</v>
      </c>
      <c r="E34" s="37" t="s">
        <v>844</v>
      </c>
      <c r="F34" s="52">
        <v>0.63</v>
      </c>
      <c r="G34" s="53"/>
      <c r="H34" s="90">
        <v>3780</v>
      </c>
      <c r="I34" s="91" t="s">
        <v>18</v>
      </c>
      <c r="J34" s="38"/>
      <c r="K34" s="37"/>
      <c r="L34" s="38"/>
      <c r="M34" s="92"/>
      <c r="N34" s="60"/>
      <c r="O34" s="93"/>
      <c r="P34" s="38"/>
      <c r="Q34" s="38"/>
      <c r="R34" s="60"/>
      <c r="S34" s="60"/>
      <c r="T34" s="64" t="s">
        <v>915</v>
      </c>
      <c r="U34" s="64" t="s">
        <v>842</v>
      </c>
    </row>
    <row r="35" spans="1:21" ht="12" customHeight="1" x14ac:dyDescent="0.2">
      <c r="A35" s="165"/>
      <c r="B35" s="217"/>
      <c r="C35" s="167" t="s">
        <v>845</v>
      </c>
      <c r="D35" s="155" t="s">
        <v>531</v>
      </c>
      <c r="E35" s="155" t="s">
        <v>846</v>
      </c>
      <c r="F35" s="156">
        <v>0.36</v>
      </c>
      <c r="G35" s="157"/>
      <c r="H35" s="158">
        <v>1800</v>
      </c>
      <c r="I35" s="159" t="s">
        <v>18</v>
      </c>
      <c r="J35" s="160"/>
      <c r="K35" s="155"/>
      <c r="L35" s="160"/>
      <c r="M35" s="161"/>
      <c r="N35" s="162"/>
      <c r="O35" s="163"/>
      <c r="P35" s="160"/>
      <c r="Q35" s="160"/>
      <c r="R35" s="162"/>
      <c r="S35" s="162"/>
      <c r="T35" s="164" t="s">
        <v>915</v>
      </c>
      <c r="U35" s="164" t="s">
        <v>842</v>
      </c>
    </row>
    <row r="36" spans="1:21" ht="12" customHeight="1" x14ac:dyDescent="0.2">
      <c r="A36" s="165"/>
      <c r="B36" s="217"/>
      <c r="C36" s="167" t="s">
        <v>847</v>
      </c>
      <c r="D36" s="155" t="s">
        <v>531</v>
      </c>
      <c r="E36" s="155" t="s">
        <v>848</v>
      </c>
      <c r="F36" s="156">
        <v>0.05</v>
      </c>
      <c r="G36" s="157"/>
      <c r="H36" s="158">
        <v>150</v>
      </c>
      <c r="I36" s="159" t="s">
        <v>16</v>
      </c>
      <c r="J36" s="160"/>
      <c r="K36" s="155"/>
      <c r="L36" s="160"/>
      <c r="M36" s="161"/>
      <c r="N36" s="162"/>
      <c r="O36" s="163"/>
      <c r="P36" s="160"/>
      <c r="Q36" s="160"/>
      <c r="R36" s="162"/>
      <c r="S36" s="162"/>
      <c r="T36" s="164">
        <v>76820020487</v>
      </c>
      <c r="U36" s="164" t="s">
        <v>842</v>
      </c>
    </row>
    <row r="37" spans="1:21" ht="12" customHeight="1" x14ac:dyDescent="0.2">
      <c r="A37" s="21"/>
      <c r="B37" s="14"/>
      <c r="C37" s="15"/>
      <c r="D37" s="39" t="s">
        <v>848</v>
      </c>
      <c r="E37" s="39" t="s">
        <v>849</v>
      </c>
      <c r="F37" s="54">
        <v>0.11</v>
      </c>
      <c r="G37" s="55">
        <f>SUM(F34:F37)</f>
        <v>1.1500000000000001</v>
      </c>
      <c r="H37" s="94">
        <v>132</v>
      </c>
      <c r="I37" s="95" t="s">
        <v>17</v>
      </c>
      <c r="J37" s="40"/>
      <c r="K37" s="39"/>
      <c r="L37" s="40"/>
      <c r="M37" s="96"/>
      <c r="N37" s="61"/>
      <c r="O37" s="97"/>
      <c r="P37" s="40"/>
      <c r="Q37" s="40"/>
      <c r="R37" s="61"/>
      <c r="S37" s="61"/>
      <c r="T37" s="65">
        <v>76820020487</v>
      </c>
      <c r="U37" s="65" t="s">
        <v>842</v>
      </c>
    </row>
    <row r="38" spans="1:21" ht="5.0999999999999996" customHeight="1" x14ac:dyDescent="0.2">
      <c r="A38" s="41"/>
      <c r="B38" s="41"/>
      <c r="C38" s="42"/>
      <c r="F38" s="32"/>
      <c r="G38" s="32"/>
      <c r="M38" s="76"/>
      <c r="N38" s="62"/>
      <c r="R38" s="62"/>
      <c r="S38" s="62"/>
    </row>
    <row r="39" spans="1:21" ht="12" customHeight="1" x14ac:dyDescent="0.2">
      <c r="A39" s="43" t="s">
        <v>360</v>
      </c>
      <c r="B39" s="26"/>
      <c r="C39" s="26"/>
      <c r="D39" s="26"/>
      <c r="E39" s="26"/>
      <c r="F39" s="56"/>
      <c r="G39" s="44">
        <f>SUM(G8:G37)</f>
        <v>33.64</v>
      </c>
      <c r="H39" s="45">
        <f>SUM(H8:H37)</f>
        <v>147219</v>
      </c>
      <c r="I39" s="27"/>
      <c r="J39" s="8"/>
      <c r="K39" s="28"/>
      <c r="L39" s="29" t="s">
        <v>19</v>
      </c>
      <c r="M39" s="77">
        <f>SUM(M8:M37)</f>
        <v>9.4499999999999993</v>
      </c>
      <c r="N39" s="63">
        <f>SUM(N8:N37)</f>
        <v>114</v>
      </c>
      <c r="O39" s="25"/>
      <c r="P39" s="25"/>
      <c r="Q39" s="29" t="s">
        <v>20</v>
      </c>
      <c r="R39" s="63">
        <f>SUM(R8:R37)</f>
        <v>0</v>
      </c>
      <c r="S39" s="63">
        <f>SUM(S8:S37)</f>
        <v>0</v>
      </c>
      <c r="T39" s="25"/>
    </row>
    <row r="40" spans="1:21" ht="12" customHeight="1" x14ac:dyDescent="0.2">
      <c r="A40" s="46" t="s">
        <v>21</v>
      </c>
      <c r="B40" s="30"/>
      <c r="C40" s="30"/>
      <c r="D40" s="30"/>
      <c r="E40" s="30"/>
      <c r="F40" s="56"/>
      <c r="G40" s="78">
        <f>SUMIF(I8:I37,"melnais",F8:F37)+SUMIF(I8:I37,"virsmas aps.",F8:F37)</f>
        <v>2.78</v>
      </c>
      <c r="H40" s="79">
        <f>SUMIF(I8:I37,"melnais",H8:H37)+SUMIF(I8:I37,"virsmas aps.",H8:H37)</f>
        <v>12464</v>
      </c>
      <c r="I40" s="31"/>
      <c r="J40" s="32"/>
      <c r="K40" s="25"/>
      <c r="L40" s="25"/>
      <c r="M40" s="33"/>
      <c r="N40" s="33"/>
      <c r="O40" s="25"/>
      <c r="P40" s="25"/>
      <c r="Q40" s="25"/>
      <c r="R40" s="25"/>
      <c r="S40" s="25"/>
      <c r="T40" s="25"/>
    </row>
    <row r="41" spans="1:21" ht="12" customHeight="1" x14ac:dyDescent="0.2">
      <c r="A41" s="46" t="s">
        <v>22</v>
      </c>
      <c r="B41" s="30"/>
      <c r="C41" s="30"/>
      <c r="D41" s="30"/>
      <c r="E41" s="30"/>
      <c r="F41" s="56"/>
      <c r="G41" s="78">
        <f>SUMIF(I8:I37,"bruģis",F8:F37)</f>
        <v>0</v>
      </c>
      <c r="H41" s="79">
        <f>SUMIF(I8:I37,"bruģis",H8:H37)</f>
        <v>0</v>
      </c>
      <c r="J41" s="89"/>
      <c r="K41" s="89"/>
      <c r="L41" s="89"/>
      <c r="O41" s="25"/>
      <c r="P41" s="25"/>
      <c r="Q41" s="25"/>
      <c r="R41" s="25"/>
      <c r="S41" s="25"/>
      <c r="T41" s="25"/>
    </row>
    <row r="42" spans="1:21" ht="12" customHeight="1" x14ac:dyDescent="0.2">
      <c r="A42" s="46" t="s">
        <v>23</v>
      </c>
      <c r="B42" s="30"/>
      <c r="C42" s="30"/>
      <c r="D42" s="30"/>
      <c r="E42" s="30"/>
      <c r="F42" s="56"/>
      <c r="G42" s="78">
        <f>SUMIF(I8:I37,"grants",F8:F37)</f>
        <v>29.17</v>
      </c>
      <c r="H42" s="79">
        <f>SUMIF(I8:I37,"grants",H8:H37)</f>
        <v>127710</v>
      </c>
      <c r="J42" s="89"/>
      <c r="K42" s="25"/>
      <c r="L42" s="89" t="s">
        <v>45</v>
      </c>
      <c r="O42" s="25"/>
      <c r="P42" s="25"/>
      <c r="Q42" s="25"/>
      <c r="R42" s="25"/>
      <c r="S42" s="25"/>
      <c r="T42" s="25"/>
    </row>
    <row r="43" spans="1:21" ht="12" customHeight="1" x14ac:dyDescent="0.2">
      <c r="A43" s="46" t="s">
        <v>25</v>
      </c>
      <c r="B43" s="30"/>
      <c r="C43" s="30"/>
      <c r="D43" s="30"/>
      <c r="E43" s="30"/>
      <c r="F43" s="56"/>
      <c r="G43" s="78">
        <f>SUMIF(I8:I37,"cits segums",F8:F37)</f>
        <v>1.69</v>
      </c>
      <c r="H43" s="79">
        <f>SUMIF(I8:I37,"cits segums",H8:H37)</f>
        <v>7045</v>
      </c>
      <c r="I43" s="32"/>
      <c r="J43" s="8"/>
      <c r="K43" s="34"/>
      <c r="O43" s="25"/>
      <c r="P43" s="25"/>
      <c r="Q43" s="25"/>
      <c r="R43" s="25"/>
      <c r="S43" s="25"/>
      <c r="T43" s="25"/>
    </row>
    <row r="44" spans="1:21" ht="5.0999999999999996" customHeight="1" x14ac:dyDescent="0.2">
      <c r="A44" s="5"/>
      <c r="B44" s="5"/>
      <c r="C44" s="5"/>
      <c r="D44" s="5"/>
      <c r="E44" s="5"/>
      <c r="F44" s="35"/>
      <c r="G44" s="35"/>
      <c r="H44" s="47"/>
      <c r="I44" s="23"/>
      <c r="J44" s="8"/>
      <c r="K44" s="25"/>
      <c r="O44" s="25"/>
      <c r="P44" s="25"/>
      <c r="Q44" s="25"/>
      <c r="R44" s="25"/>
      <c r="S44" s="25"/>
      <c r="T44" s="25"/>
    </row>
    <row r="45" spans="1:21" ht="12" customHeight="1" x14ac:dyDescent="0.2">
      <c r="A45" s="4" t="s">
        <v>44</v>
      </c>
      <c r="B45" s="81" t="s">
        <v>24</v>
      </c>
      <c r="C45" s="81"/>
      <c r="D45" s="81"/>
      <c r="E45" s="81"/>
      <c r="F45" s="81"/>
      <c r="G45" s="36"/>
      <c r="H45" s="85" t="s">
        <v>40</v>
      </c>
      <c r="I45" s="298" t="str">
        <f>KOPA!A31</f>
        <v>2025.gada 10.maijs</v>
      </c>
      <c r="J45" s="298"/>
      <c r="K45" s="84"/>
      <c r="L45" s="85" t="s">
        <v>41</v>
      </c>
      <c r="M45" s="36"/>
      <c r="N45" s="36"/>
      <c r="Q45" s="25"/>
      <c r="R45" s="25"/>
      <c r="S45" s="25"/>
      <c r="T45" s="25"/>
    </row>
    <row r="46" spans="1:21" ht="5.0999999999999996" customHeight="1" x14ac:dyDescent="0.2">
      <c r="A46" s="6"/>
      <c r="B46" s="82"/>
      <c r="C46" s="82"/>
      <c r="D46" s="82"/>
      <c r="E46" s="82"/>
      <c r="F46" s="82"/>
      <c r="G46" s="88"/>
      <c r="H46" s="83"/>
      <c r="I46" s="82"/>
      <c r="J46" s="82"/>
      <c r="K46" s="83"/>
      <c r="L46" s="86"/>
      <c r="N46" s="88"/>
      <c r="O46" s="88"/>
      <c r="P46" s="58"/>
      <c r="Q46" s="25"/>
      <c r="R46" s="25"/>
      <c r="S46" s="25"/>
      <c r="T46" s="25"/>
    </row>
    <row r="47" spans="1:21" ht="12" customHeight="1" x14ac:dyDescent="0.2">
      <c r="A47" s="4" t="s">
        <v>43</v>
      </c>
      <c r="B47" s="81" t="s">
        <v>63</v>
      </c>
      <c r="C47" s="81"/>
      <c r="D47" s="81"/>
      <c r="E47" s="81"/>
      <c r="F47" s="81"/>
      <c r="G47" s="36"/>
      <c r="H47" s="85" t="s">
        <v>40</v>
      </c>
      <c r="I47" s="298"/>
      <c r="J47" s="298"/>
      <c r="K47" s="84"/>
      <c r="L47" s="85" t="s">
        <v>41</v>
      </c>
      <c r="M47" s="36"/>
      <c r="N47" s="36"/>
      <c r="Q47" s="25"/>
      <c r="R47" s="25"/>
      <c r="S47" s="25"/>
      <c r="T47" s="25"/>
    </row>
    <row r="48" spans="1:21" ht="5.0999999999999996" customHeight="1" x14ac:dyDescent="0.2">
      <c r="A48" s="4"/>
      <c r="B48" s="82"/>
      <c r="C48" s="82"/>
      <c r="D48" s="82"/>
      <c r="E48" s="82"/>
      <c r="F48" s="82"/>
      <c r="G48" s="88"/>
      <c r="H48" s="83"/>
      <c r="I48" s="82"/>
      <c r="J48" s="82"/>
      <c r="K48" s="83"/>
      <c r="L48" s="86"/>
      <c r="N48" s="88"/>
      <c r="O48" s="88"/>
      <c r="P48" s="58"/>
      <c r="Q48" s="25"/>
      <c r="R48" s="25"/>
      <c r="S48" s="25"/>
      <c r="T48" s="25"/>
    </row>
    <row r="49" spans="1:21" ht="12" customHeight="1" x14ac:dyDescent="0.2">
      <c r="A49" s="4" t="s">
        <v>42</v>
      </c>
      <c r="B49" s="81" t="s">
        <v>64</v>
      </c>
      <c r="C49" s="81"/>
      <c r="D49" s="81"/>
      <c r="E49" s="81"/>
      <c r="F49" s="81"/>
      <c r="G49" s="36"/>
      <c r="H49" s="85" t="s">
        <v>40</v>
      </c>
      <c r="I49" s="298"/>
      <c r="J49" s="298"/>
      <c r="K49" s="84"/>
      <c r="L49" s="85" t="s">
        <v>41</v>
      </c>
      <c r="M49" s="36"/>
      <c r="N49" s="36"/>
      <c r="Q49" s="25"/>
      <c r="R49" s="25"/>
      <c r="S49" s="25"/>
      <c r="T49" s="25"/>
    </row>
    <row r="50" spans="1:21" ht="5.0999999999999996" customHeight="1" x14ac:dyDescent="0.2">
      <c r="D50" s="287"/>
      <c r="E50" s="287"/>
      <c r="F50" s="287"/>
      <c r="G50" s="288"/>
      <c r="H50" s="288"/>
      <c r="I50" s="287"/>
      <c r="J50" s="287"/>
      <c r="K50" s="288"/>
      <c r="L50" s="288"/>
      <c r="N50" s="289"/>
      <c r="O50" s="289"/>
      <c r="P50" s="58"/>
    </row>
    <row r="51" spans="1:21" ht="14.1" customHeight="1" x14ac:dyDescent="0.25">
      <c r="A51" s="87"/>
      <c r="B51" s="290" t="s">
        <v>39</v>
      </c>
      <c r="C51" s="290"/>
      <c r="D51" s="290"/>
      <c r="E51" s="290"/>
      <c r="F51" s="290"/>
      <c r="G51" s="290"/>
      <c r="H51" s="290"/>
      <c r="I51" s="290"/>
      <c r="J51" s="290"/>
      <c r="K51" s="290"/>
      <c r="L51" s="290"/>
      <c r="M51" s="290"/>
      <c r="N51" s="290"/>
      <c r="O51" s="290"/>
      <c r="P51" s="290"/>
      <c r="Q51" s="290"/>
      <c r="R51" s="290"/>
      <c r="S51" s="290"/>
      <c r="T51" s="290"/>
      <c r="U51" s="87"/>
    </row>
  </sheetData>
  <mergeCells count="28">
    <mergeCell ref="T3:T5"/>
    <mergeCell ref="U3:U6"/>
    <mergeCell ref="D4:I4"/>
    <mergeCell ref="J4:Q4"/>
    <mergeCell ref="R4:S5"/>
    <mergeCell ref="D5:E5"/>
    <mergeCell ref="I47:J47"/>
    <mergeCell ref="I49:J49"/>
    <mergeCell ref="E1:P2"/>
    <mergeCell ref="A3:A6"/>
    <mergeCell ref="B3:C6"/>
    <mergeCell ref="D3:S3"/>
    <mergeCell ref="D50:L50"/>
    <mergeCell ref="N50:O50"/>
    <mergeCell ref="B51:T51"/>
    <mergeCell ref="N5:N6"/>
    <mergeCell ref="O5:O6"/>
    <mergeCell ref="P5:P6"/>
    <mergeCell ref="Q5:Q6"/>
    <mergeCell ref="B7:C7"/>
    <mergeCell ref="F7:G7"/>
    <mergeCell ref="F5:G5"/>
    <mergeCell ref="H5:H6"/>
    <mergeCell ref="I5:I6"/>
    <mergeCell ref="J5:J6"/>
    <mergeCell ref="K5:L5"/>
    <mergeCell ref="M5:M6"/>
    <mergeCell ref="I45:J45"/>
  </mergeCells>
  <pageMargins left="0.19685039370078741" right="0.19685039370078741" top="0.255" bottom="0.48749999999999999" header="0.31496062992125984" footer="0.31496062992125984"/>
  <pageSetup paperSize="9" scale="79" orientation="landscape" r:id="rId1"/>
  <headerFooter>
    <oddFooter xml:space="preserve">&amp;RLapa &amp;P no &amp;N 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EBA413-E11D-4676-AA70-940794DFD997}">
  <dimension ref="A1:U67"/>
  <sheetViews>
    <sheetView showGridLines="0" view="pageLayout" zoomScaleNormal="100" zoomScaleSheetLayoutView="100" workbookViewId="0">
      <selection activeCell="A3" sqref="A3:A6"/>
    </sheetView>
  </sheetViews>
  <sheetFormatPr defaultRowHeight="12.75" x14ac:dyDescent="0.2"/>
  <cols>
    <col min="1" max="1" width="12.7109375" style="7" customWidth="1"/>
    <col min="2" max="2" width="4.7109375" style="7" customWidth="1"/>
    <col min="3" max="3" width="20.7109375" style="8" customWidth="1"/>
    <col min="4" max="5" width="5.7109375" style="8" customWidth="1"/>
    <col min="6" max="7" width="6.42578125" style="22" customWidth="1"/>
    <col min="8" max="8" width="8.5703125" style="32" customWidth="1"/>
    <col min="9" max="9" width="9.7109375" style="8" customWidth="1"/>
    <col min="10" max="10" width="8.7109375" style="23" customWidth="1"/>
    <col min="11" max="11" width="5.7109375" style="24" customWidth="1"/>
    <col min="12" max="12" width="10.140625" style="24" customWidth="1"/>
    <col min="13" max="13" width="6" style="24" customWidth="1"/>
    <col min="14" max="14" width="8.5703125" style="24" customWidth="1"/>
    <col min="15" max="16" width="10.140625" style="24" customWidth="1"/>
    <col min="17" max="17" width="9.7109375" style="24" customWidth="1"/>
    <col min="18" max="19" width="6.7109375" style="24" customWidth="1"/>
    <col min="20" max="20" width="12.7109375" style="24" customWidth="1"/>
    <col min="21" max="21" width="9.7109375" style="25" customWidth="1"/>
  </cols>
  <sheetData>
    <row r="1" spans="1:21" x14ac:dyDescent="0.2">
      <c r="A1" s="1"/>
      <c r="B1" s="1"/>
      <c r="C1" s="2"/>
      <c r="D1" s="59"/>
      <c r="E1" s="299" t="s">
        <v>357</v>
      </c>
      <c r="F1" s="299"/>
      <c r="G1" s="299"/>
      <c r="H1" s="299"/>
      <c r="I1" s="299"/>
      <c r="J1" s="299"/>
      <c r="K1" s="299"/>
      <c r="L1" s="299"/>
      <c r="M1" s="299"/>
      <c r="N1" s="299"/>
      <c r="O1" s="299"/>
      <c r="P1" s="299"/>
      <c r="Q1" s="59"/>
      <c r="R1" s="59"/>
      <c r="S1" s="59"/>
      <c r="T1" s="3"/>
      <c r="U1" s="4" t="s">
        <v>38</v>
      </c>
    </row>
    <row r="2" spans="1:21" x14ac:dyDescent="0.2">
      <c r="A2" s="8"/>
      <c r="B2" s="8"/>
      <c r="E2" s="300"/>
      <c r="F2" s="300"/>
      <c r="G2" s="300"/>
      <c r="H2" s="300"/>
      <c r="I2" s="300"/>
      <c r="J2" s="300"/>
      <c r="K2" s="300"/>
      <c r="L2" s="300"/>
      <c r="M2" s="300"/>
      <c r="N2" s="300"/>
      <c r="O2" s="300"/>
      <c r="P2" s="300"/>
      <c r="Q2" s="8"/>
      <c r="R2" s="8"/>
      <c r="S2" s="8"/>
      <c r="T2" s="8"/>
      <c r="U2" s="80" t="s">
        <v>37</v>
      </c>
    </row>
    <row r="3" spans="1:21" x14ac:dyDescent="0.2">
      <c r="A3" s="296" t="s">
        <v>29</v>
      </c>
      <c r="B3" s="313" t="s">
        <v>30</v>
      </c>
      <c r="C3" s="314"/>
      <c r="D3" s="304" t="s">
        <v>5</v>
      </c>
      <c r="E3" s="305"/>
      <c r="F3" s="305"/>
      <c r="G3" s="305"/>
      <c r="H3" s="305"/>
      <c r="I3" s="305"/>
      <c r="J3" s="305"/>
      <c r="K3" s="305"/>
      <c r="L3" s="305"/>
      <c r="M3" s="305"/>
      <c r="N3" s="305"/>
      <c r="O3" s="305"/>
      <c r="P3" s="305"/>
      <c r="Q3" s="305"/>
      <c r="R3" s="305"/>
      <c r="S3" s="306"/>
      <c r="T3" s="296" t="s">
        <v>4</v>
      </c>
      <c r="U3" s="296" t="s">
        <v>36</v>
      </c>
    </row>
    <row r="4" spans="1:21" x14ac:dyDescent="0.2">
      <c r="A4" s="296"/>
      <c r="B4" s="315"/>
      <c r="C4" s="302"/>
      <c r="D4" s="308" t="s">
        <v>6</v>
      </c>
      <c r="E4" s="308"/>
      <c r="F4" s="308"/>
      <c r="G4" s="308"/>
      <c r="H4" s="308"/>
      <c r="I4" s="308"/>
      <c r="J4" s="297" t="s">
        <v>7</v>
      </c>
      <c r="K4" s="297"/>
      <c r="L4" s="297"/>
      <c r="M4" s="297"/>
      <c r="N4" s="297"/>
      <c r="O4" s="297"/>
      <c r="P4" s="297"/>
      <c r="Q4" s="297"/>
      <c r="R4" s="309" t="s">
        <v>33</v>
      </c>
      <c r="S4" s="310"/>
      <c r="T4" s="296"/>
      <c r="U4" s="296"/>
    </row>
    <row r="5" spans="1:21" ht="15.95" customHeight="1" x14ac:dyDescent="0.2">
      <c r="A5" s="296"/>
      <c r="B5" s="315"/>
      <c r="C5" s="302"/>
      <c r="D5" s="308" t="s">
        <v>8</v>
      </c>
      <c r="E5" s="308"/>
      <c r="F5" s="294" t="s">
        <v>26</v>
      </c>
      <c r="G5" s="295"/>
      <c r="H5" s="296" t="s">
        <v>12</v>
      </c>
      <c r="I5" s="296" t="s">
        <v>9</v>
      </c>
      <c r="J5" s="297" t="s">
        <v>10</v>
      </c>
      <c r="K5" s="297" t="s">
        <v>3</v>
      </c>
      <c r="L5" s="297"/>
      <c r="M5" s="291" t="s">
        <v>11</v>
      </c>
      <c r="N5" s="291" t="s">
        <v>12</v>
      </c>
      <c r="O5" s="291" t="s">
        <v>13</v>
      </c>
      <c r="P5" s="291" t="s">
        <v>31</v>
      </c>
      <c r="Q5" s="291" t="s">
        <v>14</v>
      </c>
      <c r="R5" s="311"/>
      <c r="S5" s="312"/>
      <c r="T5" s="296"/>
      <c r="U5" s="296"/>
    </row>
    <row r="6" spans="1:21" ht="27.95" customHeight="1" x14ac:dyDescent="0.2">
      <c r="A6" s="296"/>
      <c r="B6" s="316"/>
      <c r="C6" s="303"/>
      <c r="D6" s="9" t="s">
        <v>0</v>
      </c>
      <c r="E6" s="9" t="s">
        <v>1</v>
      </c>
      <c r="F6" s="50" t="s">
        <v>28</v>
      </c>
      <c r="G6" s="51" t="s">
        <v>27</v>
      </c>
      <c r="H6" s="296"/>
      <c r="I6" s="296"/>
      <c r="J6" s="297"/>
      <c r="K6" s="10" t="s">
        <v>2</v>
      </c>
      <c r="L6" s="10" t="s">
        <v>15</v>
      </c>
      <c r="M6" s="291"/>
      <c r="N6" s="291"/>
      <c r="O6" s="291"/>
      <c r="P6" s="291"/>
      <c r="Q6" s="291"/>
      <c r="R6" s="57" t="s">
        <v>34</v>
      </c>
      <c r="S6" s="57" t="s">
        <v>32</v>
      </c>
      <c r="T6" s="10" t="s">
        <v>35</v>
      </c>
      <c r="U6" s="296"/>
    </row>
    <row r="7" spans="1:21" ht="12" customHeight="1" x14ac:dyDescent="0.2">
      <c r="A7" s="11">
        <v>1</v>
      </c>
      <c r="B7" s="292">
        <v>2</v>
      </c>
      <c r="C7" s="293"/>
      <c r="D7" s="11">
        <v>3</v>
      </c>
      <c r="E7" s="11">
        <v>4</v>
      </c>
      <c r="F7" s="292">
        <v>5</v>
      </c>
      <c r="G7" s="293"/>
      <c r="H7" s="11">
        <v>6</v>
      </c>
      <c r="I7" s="11">
        <v>7</v>
      </c>
      <c r="J7" s="12">
        <v>8</v>
      </c>
      <c r="K7" s="12">
        <v>9</v>
      </c>
      <c r="L7" s="12">
        <v>10</v>
      </c>
      <c r="M7" s="12">
        <v>11</v>
      </c>
      <c r="N7" s="12">
        <v>12</v>
      </c>
      <c r="O7" s="12">
        <v>13</v>
      </c>
      <c r="P7" s="12">
        <v>14</v>
      </c>
      <c r="Q7" s="12">
        <v>15</v>
      </c>
      <c r="R7" s="12">
        <v>16</v>
      </c>
      <c r="S7" s="12">
        <v>17</v>
      </c>
      <c r="T7" s="12">
        <v>18</v>
      </c>
      <c r="U7" s="11">
        <v>19</v>
      </c>
    </row>
    <row r="8" spans="1:21" s="253" customFormat="1" ht="24" customHeight="1" x14ac:dyDescent="0.2">
      <c r="A8" s="242" t="s">
        <v>922</v>
      </c>
      <c r="B8" s="243" t="s">
        <v>996</v>
      </c>
      <c r="C8" s="227" t="s">
        <v>1033</v>
      </c>
      <c r="D8" s="246">
        <v>2.8</v>
      </c>
      <c r="E8" s="246">
        <v>8.51</v>
      </c>
      <c r="F8" s="247">
        <v>5.71</v>
      </c>
      <c r="G8" s="248">
        <f>F8</f>
        <v>5.71</v>
      </c>
      <c r="H8" s="249">
        <v>24981</v>
      </c>
      <c r="I8" s="250" t="s">
        <v>16</v>
      </c>
      <c r="J8" s="251"/>
      <c r="K8" s="246"/>
      <c r="L8" s="251"/>
      <c r="M8" s="252"/>
      <c r="N8" s="244"/>
      <c r="O8" s="244"/>
      <c r="P8" s="251"/>
      <c r="Q8" s="251"/>
      <c r="R8" s="244"/>
      <c r="S8" s="244"/>
      <c r="T8" s="245" t="s">
        <v>959</v>
      </c>
      <c r="U8" s="245"/>
    </row>
    <row r="9" spans="1:21" ht="12" customHeight="1" x14ac:dyDescent="0.2">
      <c r="A9" s="18" t="s">
        <v>923</v>
      </c>
      <c r="B9" s="19" t="s">
        <v>997</v>
      </c>
      <c r="C9" s="317" t="s">
        <v>1034</v>
      </c>
      <c r="D9" s="37">
        <v>0.35</v>
      </c>
      <c r="E9" s="37">
        <v>1.61</v>
      </c>
      <c r="F9" s="52">
        <v>1.26</v>
      </c>
      <c r="G9" s="53"/>
      <c r="H9" s="90">
        <v>5513</v>
      </c>
      <c r="I9" s="91" t="s">
        <v>18</v>
      </c>
      <c r="J9" s="38"/>
      <c r="K9" s="37"/>
      <c r="L9" s="38"/>
      <c r="M9" s="92"/>
      <c r="N9" s="60"/>
      <c r="O9" s="93"/>
      <c r="P9" s="38"/>
      <c r="Q9" s="38"/>
      <c r="R9" s="60"/>
      <c r="S9" s="60"/>
      <c r="T9" s="64" t="s">
        <v>960</v>
      </c>
      <c r="U9" s="64"/>
    </row>
    <row r="10" spans="1:21" ht="12" customHeight="1" x14ac:dyDescent="0.2">
      <c r="A10" s="165"/>
      <c r="B10" s="217"/>
      <c r="C10" s="318"/>
      <c r="D10" s="155">
        <v>1.61</v>
      </c>
      <c r="E10" s="155">
        <v>5.0199999999999996</v>
      </c>
      <c r="F10" s="156">
        <v>3.41</v>
      </c>
      <c r="G10" s="157"/>
      <c r="H10" s="158">
        <v>14875</v>
      </c>
      <c r="I10" s="159" t="s">
        <v>16</v>
      </c>
      <c r="J10" s="160"/>
      <c r="K10" s="155"/>
      <c r="L10" s="160"/>
      <c r="M10" s="161"/>
      <c r="N10" s="162"/>
      <c r="O10" s="163"/>
      <c r="P10" s="160"/>
      <c r="Q10" s="160"/>
      <c r="R10" s="162"/>
      <c r="S10" s="162"/>
      <c r="T10" s="164" t="s">
        <v>960</v>
      </c>
      <c r="U10" s="164"/>
    </row>
    <row r="11" spans="1:21" ht="12" customHeight="1" x14ac:dyDescent="0.2">
      <c r="A11" s="21"/>
      <c r="B11" s="14"/>
      <c r="C11" s="15"/>
      <c r="D11" s="39">
        <v>5.32</v>
      </c>
      <c r="E11" s="39">
        <v>7.12</v>
      </c>
      <c r="F11" s="54">
        <v>1.8</v>
      </c>
      <c r="G11" s="55">
        <f>SUM(F9:F11)</f>
        <v>6.47</v>
      </c>
      <c r="H11" s="94">
        <v>7875</v>
      </c>
      <c r="I11" s="95" t="s">
        <v>16</v>
      </c>
      <c r="J11" s="40"/>
      <c r="K11" s="39"/>
      <c r="L11" s="40"/>
      <c r="M11" s="96"/>
      <c r="N11" s="61"/>
      <c r="O11" s="97"/>
      <c r="P11" s="40"/>
      <c r="Q11" s="40"/>
      <c r="R11" s="61"/>
      <c r="S11" s="61"/>
      <c r="T11" s="65" t="s">
        <v>961</v>
      </c>
      <c r="U11" s="65"/>
    </row>
    <row r="12" spans="1:21" ht="12" customHeight="1" x14ac:dyDescent="0.2">
      <c r="A12" s="165" t="s">
        <v>924</v>
      </c>
      <c r="B12" s="217" t="s">
        <v>998</v>
      </c>
      <c r="C12" s="317" t="s">
        <v>1035</v>
      </c>
      <c r="D12" s="168">
        <v>0.01</v>
      </c>
      <c r="E12" s="168">
        <v>0.19</v>
      </c>
      <c r="F12" s="169">
        <v>0.18</v>
      </c>
      <c r="G12" s="170"/>
      <c r="H12" s="171">
        <v>788</v>
      </c>
      <c r="I12" s="172" t="s">
        <v>16</v>
      </c>
      <c r="J12" s="173"/>
      <c r="K12" s="168"/>
      <c r="L12" s="173"/>
      <c r="M12" s="174"/>
      <c r="N12" s="175"/>
      <c r="O12" s="176"/>
      <c r="P12" s="173"/>
      <c r="Q12" s="173"/>
      <c r="R12" s="175"/>
      <c r="S12" s="175"/>
      <c r="T12" s="177" t="s">
        <v>962</v>
      </c>
      <c r="U12" s="177"/>
    </row>
    <row r="13" spans="1:21" ht="12" customHeight="1" x14ac:dyDescent="0.2">
      <c r="A13" s="165"/>
      <c r="B13" s="217"/>
      <c r="C13" s="318"/>
      <c r="D13" s="155">
        <v>0.2</v>
      </c>
      <c r="E13" s="155">
        <v>7.58</v>
      </c>
      <c r="F13" s="156">
        <v>7.38</v>
      </c>
      <c r="G13" s="157"/>
      <c r="H13" s="158">
        <v>32288</v>
      </c>
      <c r="I13" s="159" t="s">
        <v>16</v>
      </c>
      <c r="J13" s="160"/>
      <c r="K13" s="155"/>
      <c r="L13" s="160"/>
      <c r="M13" s="161"/>
      <c r="N13" s="162"/>
      <c r="O13" s="163"/>
      <c r="P13" s="160"/>
      <c r="Q13" s="160"/>
      <c r="R13" s="162"/>
      <c r="S13" s="162"/>
      <c r="T13" s="164" t="s">
        <v>963</v>
      </c>
      <c r="U13" s="164"/>
    </row>
    <row r="14" spans="1:21" s="214" customFormat="1" ht="24" customHeight="1" x14ac:dyDescent="0.2">
      <c r="A14" s="165"/>
      <c r="B14" s="217"/>
      <c r="C14" s="166"/>
      <c r="D14" s="206">
        <v>7.58</v>
      </c>
      <c r="E14" s="206">
        <v>7.59</v>
      </c>
      <c r="F14" s="207">
        <v>0.01</v>
      </c>
      <c r="G14" s="208"/>
      <c r="H14" s="209">
        <v>99</v>
      </c>
      <c r="I14" s="210" t="s">
        <v>17</v>
      </c>
      <c r="J14" s="212" t="s">
        <v>937</v>
      </c>
      <c r="K14" s="206">
        <v>7.59</v>
      </c>
      <c r="L14" s="215" t="s">
        <v>1056</v>
      </c>
      <c r="M14" s="213">
        <v>14.1</v>
      </c>
      <c r="N14" s="163">
        <v>99</v>
      </c>
      <c r="O14" s="163"/>
      <c r="P14" s="211"/>
      <c r="Q14" s="211" t="s">
        <v>355</v>
      </c>
      <c r="R14" s="163"/>
      <c r="S14" s="163"/>
      <c r="T14" s="164" t="s">
        <v>964</v>
      </c>
      <c r="U14" s="164"/>
    </row>
    <row r="15" spans="1:21" ht="12" customHeight="1" x14ac:dyDescent="0.2">
      <c r="A15" s="165"/>
      <c r="B15" s="217"/>
      <c r="C15" s="166"/>
      <c r="D15" s="187">
        <v>7.59</v>
      </c>
      <c r="E15" s="187">
        <v>10.08</v>
      </c>
      <c r="F15" s="188">
        <v>2.4900000000000002</v>
      </c>
      <c r="G15" s="189">
        <f>SUM(F12:F15)</f>
        <v>10.059999999999999</v>
      </c>
      <c r="H15" s="190">
        <v>10894</v>
      </c>
      <c r="I15" s="191" t="s">
        <v>16</v>
      </c>
      <c r="J15" s="192"/>
      <c r="K15" s="187"/>
      <c r="L15" s="192"/>
      <c r="M15" s="193"/>
      <c r="N15" s="194"/>
      <c r="O15" s="195"/>
      <c r="P15" s="192"/>
      <c r="Q15" s="192"/>
      <c r="R15" s="194"/>
      <c r="S15" s="194"/>
      <c r="T15" s="196" t="s">
        <v>965</v>
      </c>
      <c r="U15" s="196"/>
    </row>
    <row r="16" spans="1:21" ht="12" customHeight="1" x14ac:dyDescent="0.2">
      <c r="A16" s="18" t="s">
        <v>925</v>
      </c>
      <c r="B16" s="19" t="s">
        <v>999</v>
      </c>
      <c r="C16" s="20" t="s">
        <v>1036</v>
      </c>
      <c r="D16" s="37">
        <v>0</v>
      </c>
      <c r="E16" s="37">
        <v>0.97</v>
      </c>
      <c r="F16" s="52">
        <v>0.97</v>
      </c>
      <c r="G16" s="53"/>
      <c r="H16" s="90">
        <v>4244</v>
      </c>
      <c r="I16" s="91" t="s">
        <v>16</v>
      </c>
      <c r="J16" s="38"/>
      <c r="K16" s="37"/>
      <c r="L16" s="38"/>
      <c r="M16" s="92"/>
      <c r="N16" s="60"/>
      <c r="O16" s="93"/>
      <c r="P16" s="38"/>
      <c r="Q16" s="38"/>
      <c r="R16" s="60"/>
      <c r="S16" s="60"/>
      <c r="T16" s="64" t="s">
        <v>966</v>
      </c>
      <c r="U16" s="64"/>
    </row>
    <row r="17" spans="1:21" s="214" customFormat="1" ht="24" customHeight="1" x14ac:dyDescent="0.2">
      <c r="A17" s="165"/>
      <c r="B17" s="217"/>
      <c r="C17" s="166"/>
      <c r="D17" s="206">
        <v>0.97</v>
      </c>
      <c r="E17" s="206">
        <v>0.98</v>
      </c>
      <c r="F17" s="207">
        <v>0.01</v>
      </c>
      <c r="G17" s="208"/>
      <c r="H17" s="209">
        <v>58</v>
      </c>
      <c r="I17" s="210" t="s">
        <v>17</v>
      </c>
      <c r="J17" s="212" t="s">
        <v>938</v>
      </c>
      <c r="K17" s="206">
        <v>0.97499999999999998</v>
      </c>
      <c r="L17" s="215" t="s">
        <v>1057</v>
      </c>
      <c r="M17" s="213">
        <v>5.6</v>
      </c>
      <c r="N17" s="163">
        <v>58</v>
      </c>
      <c r="O17" s="163"/>
      <c r="P17" s="211"/>
      <c r="Q17" s="211" t="s">
        <v>355</v>
      </c>
      <c r="R17" s="163"/>
      <c r="S17" s="163"/>
      <c r="T17" s="164" t="s">
        <v>967</v>
      </c>
      <c r="U17" s="164"/>
    </row>
    <row r="18" spans="1:21" ht="12" customHeight="1" x14ac:dyDescent="0.2">
      <c r="A18" s="21"/>
      <c r="B18" s="14"/>
      <c r="C18" s="15"/>
      <c r="D18" s="39">
        <v>0.98</v>
      </c>
      <c r="E18" s="39">
        <v>2.29</v>
      </c>
      <c r="F18" s="54">
        <v>1.31</v>
      </c>
      <c r="G18" s="55">
        <f>SUM(F16:F18)</f>
        <v>2.29</v>
      </c>
      <c r="H18" s="94">
        <v>5731</v>
      </c>
      <c r="I18" s="95" t="s">
        <v>16</v>
      </c>
      <c r="J18" s="40"/>
      <c r="K18" s="39"/>
      <c r="L18" s="40"/>
      <c r="M18" s="96"/>
      <c r="N18" s="61"/>
      <c r="O18" s="97"/>
      <c r="P18" s="40"/>
      <c r="Q18" s="40"/>
      <c r="R18" s="61"/>
      <c r="S18" s="61"/>
      <c r="T18" s="65" t="s">
        <v>968</v>
      </c>
      <c r="U18" s="65"/>
    </row>
    <row r="19" spans="1:21" ht="12" customHeight="1" x14ac:dyDescent="0.2">
      <c r="A19" s="13" t="s">
        <v>951</v>
      </c>
      <c r="B19" s="16" t="s">
        <v>1027</v>
      </c>
      <c r="C19" s="17" t="s">
        <v>1030</v>
      </c>
      <c r="D19" s="66">
        <v>0</v>
      </c>
      <c r="E19" s="66">
        <v>0.24</v>
      </c>
      <c r="F19" s="70">
        <v>0.24</v>
      </c>
      <c r="G19" s="71">
        <f t="shared" ref="G19:G26" si="0">F19</f>
        <v>0.24</v>
      </c>
      <c r="H19" s="72">
        <v>1050</v>
      </c>
      <c r="I19" s="73" t="s">
        <v>16</v>
      </c>
      <c r="J19" s="67"/>
      <c r="K19" s="66"/>
      <c r="L19" s="67"/>
      <c r="M19" s="75"/>
      <c r="N19" s="68"/>
      <c r="O19" s="74"/>
      <c r="P19" s="67"/>
      <c r="Q19" s="67"/>
      <c r="R19" s="68"/>
      <c r="S19" s="68"/>
      <c r="T19" s="69" t="s">
        <v>991</v>
      </c>
      <c r="U19" s="69"/>
    </row>
    <row r="20" spans="1:21" s="214" customFormat="1" ht="24" customHeight="1" x14ac:dyDescent="0.2">
      <c r="A20" s="165" t="s">
        <v>926</v>
      </c>
      <c r="B20" s="217" t="s">
        <v>1000</v>
      </c>
      <c r="C20" s="226" t="s">
        <v>1001</v>
      </c>
      <c r="D20" s="254">
        <v>0.01</v>
      </c>
      <c r="E20" s="254">
        <v>0.62</v>
      </c>
      <c r="F20" s="255">
        <v>0.61</v>
      </c>
      <c r="G20" s="221">
        <f t="shared" si="0"/>
        <v>0.61</v>
      </c>
      <c r="H20" s="256">
        <v>2713</v>
      </c>
      <c r="I20" s="257" t="s">
        <v>16</v>
      </c>
      <c r="J20" s="258"/>
      <c r="K20" s="254"/>
      <c r="L20" s="258"/>
      <c r="M20" s="259"/>
      <c r="N20" s="185"/>
      <c r="O20" s="185"/>
      <c r="P20" s="258"/>
      <c r="Q20" s="258"/>
      <c r="R20" s="185"/>
      <c r="S20" s="185"/>
      <c r="T20" s="186" t="s">
        <v>969</v>
      </c>
      <c r="U20" s="186"/>
    </row>
    <row r="21" spans="1:21" ht="12" customHeight="1" x14ac:dyDescent="0.2">
      <c r="A21" s="13" t="s">
        <v>927</v>
      </c>
      <c r="B21" s="16" t="s">
        <v>1002</v>
      </c>
      <c r="C21" s="17" t="s">
        <v>1037</v>
      </c>
      <c r="D21" s="66">
        <v>0.01</v>
      </c>
      <c r="E21" s="66">
        <v>2.4900000000000002</v>
      </c>
      <c r="F21" s="70">
        <v>2.48</v>
      </c>
      <c r="G21" s="71">
        <f t="shared" si="0"/>
        <v>2.48</v>
      </c>
      <c r="H21" s="72">
        <v>10894</v>
      </c>
      <c r="I21" s="73" t="s">
        <v>16</v>
      </c>
      <c r="J21" s="67"/>
      <c r="K21" s="66"/>
      <c r="L21" s="67"/>
      <c r="M21" s="75"/>
      <c r="N21" s="68"/>
      <c r="O21" s="74"/>
      <c r="P21" s="67"/>
      <c r="Q21" s="67"/>
      <c r="R21" s="68"/>
      <c r="S21" s="68"/>
      <c r="T21" s="69" t="s">
        <v>970</v>
      </c>
      <c r="U21" s="69"/>
    </row>
    <row r="22" spans="1:21" ht="12" customHeight="1" x14ac:dyDescent="0.2">
      <c r="A22" s="165" t="s">
        <v>928</v>
      </c>
      <c r="B22" s="217" t="s">
        <v>1003</v>
      </c>
      <c r="C22" s="166" t="s">
        <v>1038</v>
      </c>
      <c r="D22" s="178">
        <v>0</v>
      </c>
      <c r="E22" s="178">
        <v>0.47</v>
      </c>
      <c r="F22" s="179">
        <v>0.47</v>
      </c>
      <c r="G22" s="71">
        <f t="shared" si="0"/>
        <v>0.47</v>
      </c>
      <c r="H22" s="180">
        <v>2056</v>
      </c>
      <c r="I22" s="181" t="s">
        <v>16</v>
      </c>
      <c r="J22" s="182"/>
      <c r="K22" s="178"/>
      <c r="L22" s="182"/>
      <c r="M22" s="183"/>
      <c r="N22" s="184"/>
      <c r="O22" s="185"/>
      <c r="P22" s="182"/>
      <c r="Q22" s="182"/>
      <c r="R22" s="184"/>
      <c r="S22" s="184"/>
      <c r="T22" s="186" t="s">
        <v>971</v>
      </c>
      <c r="U22" s="186"/>
    </row>
    <row r="23" spans="1:21" ht="12" customHeight="1" x14ac:dyDescent="0.2">
      <c r="A23" s="13" t="s">
        <v>929</v>
      </c>
      <c r="B23" s="16" t="s">
        <v>1004</v>
      </c>
      <c r="C23" s="17" t="s">
        <v>1039</v>
      </c>
      <c r="D23" s="66">
        <v>0.01</v>
      </c>
      <c r="E23" s="66">
        <v>0.72</v>
      </c>
      <c r="F23" s="70">
        <v>0.71</v>
      </c>
      <c r="G23" s="71">
        <f t="shared" si="0"/>
        <v>0.71</v>
      </c>
      <c r="H23" s="72">
        <v>3106</v>
      </c>
      <c r="I23" s="73" t="s">
        <v>16</v>
      </c>
      <c r="J23" s="67"/>
      <c r="K23" s="66"/>
      <c r="L23" s="67"/>
      <c r="M23" s="75"/>
      <c r="N23" s="68"/>
      <c r="O23" s="74"/>
      <c r="P23" s="67"/>
      <c r="Q23" s="67"/>
      <c r="R23" s="68"/>
      <c r="S23" s="68"/>
      <c r="T23" s="69" t="s">
        <v>972</v>
      </c>
      <c r="U23" s="69"/>
    </row>
    <row r="24" spans="1:21" ht="12" customHeight="1" x14ac:dyDescent="0.2">
      <c r="A24" s="165" t="s">
        <v>930</v>
      </c>
      <c r="B24" s="217" t="s">
        <v>1005</v>
      </c>
      <c r="C24" s="166" t="s">
        <v>1054</v>
      </c>
      <c r="D24" s="178">
        <v>0.01</v>
      </c>
      <c r="E24" s="178">
        <v>0.72</v>
      </c>
      <c r="F24" s="179">
        <v>0.71</v>
      </c>
      <c r="G24" s="71">
        <f t="shared" si="0"/>
        <v>0.71</v>
      </c>
      <c r="H24" s="180">
        <v>3106</v>
      </c>
      <c r="I24" s="181" t="s">
        <v>16</v>
      </c>
      <c r="J24" s="182"/>
      <c r="K24" s="178"/>
      <c r="L24" s="182"/>
      <c r="M24" s="183"/>
      <c r="N24" s="184"/>
      <c r="O24" s="185"/>
      <c r="P24" s="182"/>
      <c r="Q24" s="182"/>
      <c r="R24" s="184"/>
      <c r="S24" s="184"/>
      <c r="T24" s="186" t="s">
        <v>973</v>
      </c>
      <c r="U24" s="186"/>
    </row>
    <row r="25" spans="1:21" ht="12" customHeight="1" x14ac:dyDescent="0.2">
      <c r="A25" s="13" t="s">
        <v>931</v>
      </c>
      <c r="B25" s="16" t="s">
        <v>1006</v>
      </c>
      <c r="C25" s="17" t="s">
        <v>1040</v>
      </c>
      <c r="D25" s="66">
        <v>0.03</v>
      </c>
      <c r="E25" s="66">
        <v>1.57</v>
      </c>
      <c r="F25" s="70">
        <v>1.54</v>
      </c>
      <c r="G25" s="71">
        <f t="shared" si="0"/>
        <v>1.54</v>
      </c>
      <c r="H25" s="72">
        <v>6738</v>
      </c>
      <c r="I25" s="73" t="s">
        <v>16</v>
      </c>
      <c r="J25" s="67"/>
      <c r="K25" s="66"/>
      <c r="L25" s="67"/>
      <c r="M25" s="75"/>
      <c r="N25" s="68"/>
      <c r="O25" s="74"/>
      <c r="P25" s="67"/>
      <c r="Q25" s="67"/>
      <c r="R25" s="68"/>
      <c r="S25" s="68"/>
      <c r="T25" s="69" t="s">
        <v>974</v>
      </c>
      <c r="U25" s="69"/>
    </row>
    <row r="26" spans="1:21" ht="12" customHeight="1" x14ac:dyDescent="0.2">
      <c r="A26" s="165" t="s">
        <v>932</v>
      </c>
      <c r="B26" s="217" t="s">
        <v>1007</v>
      </c>
      <c r="C26" s="166" t="s">
        <v>1041</v>
      </c>
      <c r="D26" s="178">
        <v>0</v>
      </c>
      <c r="E26" s="178">
        <v>2.5099999999999998</v>
      </c>
      <c r="F26" s="179">
        <v>2.5099999999999998</v>
      </c>
      <c r="G26" s="71">
        <f t="shared" si="0"/>
        <v>2.5099999999999998</v>
      </c>
      <c r="H26" s="180">
        <v>10981</v>
      </c>
      <c r="I26" s="181" t="s">
        <v>16</v>
      </c>
      <c r="J26" s="182"/>
      <c r="K26" s="178"/>
      <c r="L26" s="182"/>
      <c r="M26" s="183"/>
      <c r="N26" s="184"/>
      <c r="O26" s="185"/>
      <c r="P26" s="182"/>
      <c r="Q26" s="182"/>
      <c r="R26" s="184"/>
      <c r="S26" s="184"/>
      <c r="T26" s="186" t="s">
        <v>975</v>
      </c>
      <c r="U26" s="186"/>
    </row>
    <row r="27" spans="1:21" ht="12" customHeight="1" x14ac:dyDescent="0.2">
      <c r="A27" s="18" t="s">
        <v>933</v>
      </c>
      <c r="B27" s="19" t="s">
        <v>1008</v>
      </c>
      <c r="C27" s="20" t="s">
        <v>1042</v>
      </c>
      <c r="D27" s="37">
        <v>0</v>
      </c>
      <c r="E27" s="37">
        <v>0.67</v>
      </c>
      <c r="F27" s="52">
        <v>0.67</v>
      </c>
      <c r="G27" s="53"/>
      <c r="H27" s="90">
        <v>2931</v>
      </c>
      <c r="I27" s="91" t="s">
        <v>16</v>
      </c>
      <c r="J27" s="38"/>
      <c r="K27" s="37"/>
      <c r="L27" s="38"/>
      <c r="M27" s="92"/>
      <c r="N27" s="60"/>
      <c r="O27" s="93"/>
      <c r="P27" s="38"/>
      <c r="Q27" s="38"/>
      <c r="R27" s="60"/>
      <c r="S27" s="60"/>
      <c r="T27" s="64" t="s">
        <v>976</v>
      </c>
      <c r="U27" s="64"/>
    </row>
    <row r="28" spans="1:21" ht="12" customHeight="1" x14ac:dyDescent="0.2">
      <c r="A28" s="21"/>
      <c r="B28" s="14"/>
      <c r="C28" s="15"/>
      <c r="D28" s="39">
        <v>0.67</v>
      </c>
      <c r="E28" s="39">
        <v>0.71</v>
      </c>
      <c r="F28" s="54">
        <v>0.04</v>
      </c>
      <c r="G28" s="55">
        <f>SUM(F27:F28)</f>
        <v>0.71000000000000008</v>
      </c>
      <c r="H28" s="94">
        <v>175</v>
      </c>
      <c r="I28" s="95" t="s">
        <v>17</v>
      </c>
      <c r="J28" s="40"/>
      <c r="K28" s="39"/>
      <c r="L28" s="40"/>
      <c r="M28" s="96"/>
      <c r="N28" s="61"/>
      <c r="O28" s="97"/>
      <c r="P28" s="40"/>
      <c r="Q28" s="40"/>
      <c r="R28" s="61"/>
      <c r="S28" s="61"/>
      <c r="T28" s="65" t="s">
        <v>976</v>
      </c>
      <c r="U28" s="65"/>
    </row>
    <row r="29" spans="1:21" ht="12" customHeight="1" x14ac:dyDescent="0.2">
      <c r="A29" s="165" t="s">
        <v>934</v>
      </c>
      <c r="B29" s="217" t="s">
        <v>1009</v>
      </c>
      <c r="C29" s="166" t="s">
        <v>1053</v>
      </c>
      <c r="D29" s="178">
        <v>0</v>
      </c>
      <c r="E29" s="178">
        <v>1.77</v>
      </c>
      <c r="F29" s="179">
        <v>1.77</v>
      </c>
      <c r="G29" s="71">
        <f>F29</f>
        <v>1.77</v>
      </c>
      <c r="H29" s="180">
        <v>7744</v>
      </c>
      <c r="I29" s="181" t="s">
        <v>16</v>
      </c>
      <c r="J29" s="182"/>
      <c r="K29" s="178"/>
      <c r="L29" s="182"/>
      <c r="M29" s="183"/>
      <c r="N29" s="184"/>
      <c r="O29" s="185"/>
      <c r="P29" s="182"/>
      <c r="Q29" s="182"/>
      <c r="R29" s="184"/>
      <c r="S29" s="184"/>
      <c r="T29" s="186" t="s">
        <v>977</v>
      </c>
      <c r="U29" s="186"/>
    </row>
    <row r="30" spans="1:21" ht="12" customHeight="1" x14ac:dyDescent="0.2">
      <c r="A30" s="18" t="s">
        <v>935</v>
      </c>
      <c r="B30" s="19" t="s">
        <v>1010</v>
      </c>
      <c r="C30" s="20" t="s">
        <v>1043</v>
      </c>
      <c r="D30" s="37">
        <v>0</v>
      </c>
      <c r="E30" s="37">
        <v>0.13</v>
      </c>
      <c r="F30" s="52">
        <v>0.13</v>
      </c>
      <c r="G30" s="53"/>
      <c r="H30" s="90">
        <v>569</v>
      </c>
      <c r="I30" s="91" t="s">
        <v>18</v>
      </c>
      <c r="J30" s="38"/>
      <c r="K30" s="37"/>
      <c r="L30" s="38"/>
      <c r="M30" s="92"/>
      <c r="N30" s="60"/>
      <c r="O30" s="93"/>
      <c r="P30" s="38"/>
      <c r="Q30" s="38"/>
      <c r="R30" s="60"/>
      <c r="S30" s="60"/>
      <c r="T30" s="64" t="s">
        <v>978</v>
      </c>
      <c r="U30" s="64"/>
    </row>
    <row r="31" spans="1:21" ht="12" customHeight="1" x14ac:dyDescent="0.2">
      <c r="A31" s="165"/>
      <c r="B31" s="217"/>
      <c r="C31" s="166"/>
      <c r="D31" s="155">
        <v>0.13</v>
      </c>
      <c r="E31" s="155">
        <v>1.41</v>
      </c>
      <c r="F31" s="156">
        <v>1.28</v>
      </c>
      <c r="G31" s="157"/>
      <c r="H31" s="158">
        <v>5600</v>
      </c>
      <c r="I31" s="159" t="s">
        <v>16</v>
      </c>
      <c r="J31" s="160"/>
      <c r="K31" s="155"/>
      <c r="L31" s="160"/>
      <c r="M31" s="161"/>
      <c r="N31" s="162"/>
      <c r="O31" s="163"/>
      <c r="P31" s="160"/>
      <c r="Q31" s="160"/>
      <c r="R31" s="162"/>
      <c r="S31" s="162"/>
      <c r="T31" s="164" t="s">
        <v>978</v>
      </c>
      <c r="U31" s="164"/>
    </row>
    <row r="32" spans="1:21" ht="12" customHeight="1" x14ac:dyDescent="0.2">
      <c r="A32" s="21"/>
      <c r="B32" s="14"/>
      <c r="C32" s="15"/>
      <c r="D32" s="39">
        <v>1.41</v>
      </c>
      <c r="E32" s="39">
        <v>2.04</v>
      </c>
      <c r="F32" s="54">
        <v>0.63</v>
      </c>
      <c r="G32" s="55">
        <f>SUM(F30:F32)</f>
        <v>2.04</v>
      </c>
      <c r="H32" s="94">
        <v>2756</v>
      </c>
      <c r="I32" s="95" t="s">
        <v>18</v>
      </c>
      <c r="J32" s="40"/>
      <c r="K32" s="39"/>
      <c r="L32" s="40"/>
      <c r="M32" s="96"/>
      <c r="N32" s="61"/>
      <c r="O32" s="97"/>
      <c r="P32" s="40"/>
      <c r="Q32" s="40"/>
      <c r="R32" s="61"/>
      <c r="S32" s="61"/>
      <c r="T32" s="65" t="s">
        <v>978</v>
      </c>
      <c r="U32" s="65"/>
    </row>
    <row r="33" spans="1:21" ht="12" customHeight="1" x14ac:dyDescent="0.2">
      <c r="A33" s="13" t="s">
        <v>952</v>
      </c>
      <c r="B33" s="16" t="s">
        <v>1028</v>
      </c>
      <c r="C33" s="17" t="s">
        <v>1031</v>
      </c>
      <c r="D33" s="66">
        <v>0</v>
      </c>
      <c r="E33" s="66">
        <v>0.2</v>
      </c>
      <c r="F33" s="70">
        <v>0.2</v>
      </c>
      <c r="G33" s="71">
        <f>F33</f>
        <v>0.2</v>
      </c>
      <c r="H33" s="72">
        <v>875</v>
      </c>
      <c r="I33" s="73" t="s">
        <v>16</v>
      </c>
      <c r="J33" s="67"/>
      <c r="K33" s="66"/>
      <c r="L33" s="67"/>
      <c r="M33" s="75"/>
      <c r="N33" s="68"/>
      <c r="O33" s="74"/>
      <c r="P33" s="67"/>
      <c r="Q33" s="67"/>
      <c r="R33" s="68"/>
      <c r="S33" s="68"/>
      <c r="T33" s="69" t="s">
        <v>978</v>
      </c>
      <c r="U33" s="69"/>
    </row>
    <row r="34" spans="1:21" ht="12" customHeight="1" x14ac:dyDescent="0.2">
      <c r="A34" s="165" t="s">
        <v>936</v>
      </c>
      <c r="B34" s="217" t="s">
        <v>1011</v>
      </c>
      <c r="C34" s="166" t="s">
        <v>1044</v>
      </c>
      <c r="D34" s="178">
        <v>0</v>
      </c>
      <c r="E34" s="178">
        <v>3.37</v>
      </c>
      <c r="F34" s="179">
        <v>3.37</v>
      </c>
      <c r="G34" s="71">
        <f>F34</f>
        <v>3.37</v>
      </c>
      <c r="H34" s="180">
        <v>14744</v>
      </c>
      <c r="I34" s="181" t="s">
        <v>16</v>
      </c>
      <c r="J34" s="182"/>
      <c r="K34" s="178"/>
      <c r="L34" s="182"/>
      <c r="M34" s="183"/>
      <c r="N34" s="184"/>
      <c r="O34" s="185"/>
      <c r="P34" s="182"/>
      <c r="Q34" s="182"/>
      <c r="R34" s="184"/>
      <c r="S34" s="184"/>
      <c r="T34" s="186" t="s">
        <v>979</v>
      </c>
      <c r="U34" s="186"/>
    </row>
    <row r="35" spans="1:21" ht="12" customHeight="1" x14ac:dyDescent="0.2">
      <c r="A35" s="13" t="s">
        <v>939</v>
      </c>
      <c r="B35" s="16" t="s">
        <v>1012</v>
      </c>
      <c r="C35" s="17" t="s">
        <v>1045</v>
      </c>
      <c r="D35" s="66">
        <v>0</v>
      </c>
      <c r="E35" s="66">
        <v>1.91</v>
      </c>
      <c r="F35" s="70">
        <v>1.91</v>
      </c>
      <c r="G35" s="71">
        <f>F35</f>
        <v>1.91</v>
      </c>
      <c r="H35" s="72">
        <v>8356</v>
      </c>
      <c r="I35" s="73" t="s">
        <v>16</v>
      </c>
      <c r="J35" s="67"/>
      <c r="K35" s="66"/>
      <c r="L35" s="67"/>
      <c r="M35" s="75"/>
      <c r="N35" s="68"/>
      <c r="O35" s="74"/>
      <c r="P35" s="67"/>
      <c r="Q35" s="67"/>
      <c r="R35" s="68"/>
      <c r="S35" s="68"/>
      <c r="T35" s="69" t="s">
        <v>980</v>
      </c>
      <c r="U35" s="69"/>
    </row>
    <row r="36" spans="1:21" ht="12" customHeight="1" x14ac:dyDescent="0.2">
      <c r="A36" s="165" t="s">
        <v>940</v>
      </c>
      <c r="B36" s="217" t="s">
        <v>1013</v>
      </c>
      <c r="C36" s="166" t="s">
        <v>1046</v>
      </c>
      <c r="D36" s="178">
        <v>0</v>
      </c>
      <c r="E36" s="178">
        <v>1.01</v>
      </c>
      <c r="F36" s="179">
        <v>1.01</v>
      </c>
      <c r="G36" s="71">
        <f>F36</f>
        <v>1.01</v>
      </c>
      <c r="H36" s="180">
        <v>4419</v>
      </c>
      <c r="I36" s="181" t="s">
        <v>16</v>
      </c>
      <c r="J36" s="182"/>
      <c r="K36" s="178"/>
      <c r="L36" s="182"/>
      <c r="M36" s="183"/>
      <c r="N36" s="184"/>
      <c r="O36" s="185"/>
      <c r="P36" s="182"/>
      <c r="Q36" s="182"/>
      <c r="R36" s="184"/>
      <c r="S36" s="184"/>
      <c r="T36" s="186" t="s">
        <v>981</v>
      </c>
      <c r="U36" s="186"/>
    </row>
    <row r="37" spans="1:21" ht="12" customHeight="1" x14ac:dyDescent="0.2">
      <c r="A37" s="18" t="s">
        <v>941</v>
      </c>
      <c r="B37" s="19" t="s">
        <v>1014</v>
      </c>
      <c r="C37" s="20" t="s">
        <v>1047</v>
      </c>
      <c r="D37" s="37">
        <v>0</v>
      </c>
      <c r="E37" s="37">
        <v>1.02</v>
      </c>
      <c r="F37" s="52">
        <v>1.02</v>
      </c>
      <c r="G37" s="53"/>
      <c r="H37" s="90">
        <v>4462</v>
      </c>
      <c r="I37" s="91" t="s">
        <v>16</v>
      </c>
      <c r="J37" s="38"/>
      <c r="K37" s="37"/>
      <c r="L37" s="38"/>
      <c r="M37" s="92"/>
      <c r="N37" s="60"/>
      <c r="O37" s="93"/>
      <c r="P37" s="38"/>
      <c r="Q37" s="38"/>
      <c r="R37" s="60"/>
      <c r="S37" s="60"/>
      <c r="T37" s="64" t="s">
        <v>982</v>
      </c>
      <c r="U37" s="64"/>
    </row>
    <row r="38" spans="1:21" ht="12" customHeight="1" x14ac:dyDescent="0.2">
      <c r="A38" s="21"/>
      <c r="B38" s="14"/>
      <c r="C38" s="15"/>
      <c r="D38" s="39">
        <v>1.02</v>
      </c>
      <c r="E38" s="39">
        <v>1.51</v>
      </c>
      <c r="F38" s="54">
        <v>0.49</v>
      </c>
      <c r="G38" s="55">
        <f>SUM(F37:F38)</f>
        <v>1.51</v>
      </c>
      <c r="H38" s="94">
        <v>2144</v>
      </c>
      <c r="I38" s="95" t="s">
        <v>17</v>
      </c>
      <c r="J38" s="40"/>
      <c r="K38" s="39"/>
      <c r="L38" s="40"/>
      <c r="M38" s="96"/>
      <c r="N38" s="61"/>
      <c r="O38" s="97"/>
      <c r="P38" s="40"/>
      <c r="Q38" s="40"/>
      <c r="R38" s="61"/>
      <c r="S38" s="61"/>
      <c r="T38" s="65" t="s">
        <v>982</v>
      </c>
      <c r="U38" s="65"/>
    </row>
    <row r="39" spans="1:21" ht="12" customHeight="1" x14ac:dyDescent="0.2">
      <c r="A39" s="165" t="s">
        <v>942</v>
      </c>
      <c r="B39" s="217" t="s">
        <v>1015</v>
      </c>
      <c r="C39" s="166" t="s">
        <v>1048</v>
      </c>
      <c r="D39" s="178">
        <v>0</v>
      </c>
      <c r="E39" s="178">
        <v>0.93</v>
      </c>
      <c r="F39" s="179">
        <v>0.93</v>
      </c>
      <c r="G39" s="71">
        <f>F39</f>
        <v>0.93</v>
      </c>
      <c r="H39" s="180">
        <v>4069</v>
      </c>
      <c r="I39" s="181" t="s">
        <v>16</v>
      </c>
      <c r="J39" s="182"/>
      <c r="K39" s="178"/>
      <c r="L39" s="182"/>
      <c r="M39" s="183"/>
      <c r="N39" s="184"/>
      <c r="O39" s="185"/>
      <c r="P39" s="182"/>
      <c r="Q39" s="182"/>
      <c r="R39" s="184"/>
      <c r="S39" s="184"/>
      <c r="T39" s="186" t="s">
        <v>983</v>
      </c>
      <c r="U39" s="186"/>
    </row>
    <row r="40" spans="1:21" ht="12" customHeight="1" x14ac:dyDescent="0.2">
      <c r="A40" s="13" t="s">
        <v>943</v>
      </c>
      <c r="B40" s="16" t="s">
        <v>1016</v>
      </c>
      <c r="C40" s="17" t="s">
        <v>1049</v>
      </c>
      <c r="D40" s="66">
        <v>0.01</v>
      </c>
      <c r="E40" s="66">
        <v>3.58</v>
      </c>
      <c r="F40" s="70">
        <v>3.57</v>
      </c>
      <c r="G40" s="71">
        <f>F40</f>
        <v>3.57</v>
      </c>
      <c r="H40" s="72">
        <v>15619</v>
      </c>
      <c r="I40" s="73" t="s">
        <v>16</v>
      </c>
      <c r="J40" s="67"/>
      <c r="K40" s="66"/>
      <c r="L40" s="67"/>
      <c r="M40" s="75"/>
      <c r="N40" s="68"/>
      <c r="O40" s="74"/>
      <c r="P40" s="67"/>
      <c r="Q40" s="67"/>
      <c r="R40" s="68"/>
      <c r="S40" s="68"/>
      <c r="T40" s="69" t="s">
        <v>984</v>
      </c>
      <c r="U40" s="69"/>
    </row>
    <row r="41" spans="1:21" ht="12" customHeight="1" x14ac:dyDescent="0.2">
      <c r="A41" s="165" t="s">
        <v>944</v>
      </c>
      <c r="B41" s="217" t="s">
        <v>1017</v>
      </c>
      <c r="C41" s="166" t="s">
        <v>1055</v>
      </c>
      <c r="D41" s="178">
        <v>0</v>
      </c>
      <c r="E41" s="178">
        <v>0.25</v>
      </c>
      <c r="F41" s="179">
        <v>0.25</v>
      </c>
      <c r="G41" s="71">
        <f>F41</f>
        <v>0.25</v>
      </c>
      <c r="H41" s="180">
        <v>1094</v>
      </c>
      <c r="I41" s="181" t="s">
        <v>16</v>
      </c>
      <c r="J41" s="182"/>
      <c r="K41" s="178"/>
      <c r="L41" s="182"/>
      <c r="M41" s="183"/>
      <c r="N41" s="184"/>
      <c r="O41" s="185"/>
      <c r="P41" s="182"/>
      <c r="Q41" s="182"/>
      <c r="R41" s="184"/>
      <c r="S41" s="184"/>
      <c r="T41" s="186" t="s">
        <v>985</v>
      </c>
      <c r="U41" s="186"/>
    </row>
    <row r="42" spans="1:21" ht="12" customHeight="1" x14ac:dyDescent="0.2">
      <c r="A42" s="18" t="s">
        <v>945</v>
      </c>
      <c r="B42" s="19" t="s">
        <v>1018</v>
      </c>
      <c r="C42" s="20" t="s">
        <v>1050</v>
      </c>
      <c r="D42" s="37">
        <v>0</v>
      </c>
      <c r="E42" s="37">
        <v>1.1100000000000001</v>
      </c>
      <c r="F42" s="52">
        <v>1.1100000000000001</v>
      </c>
      <c r="G42" s="53"/>
      <c r="H42" s="90">
        <v>4856</v>
      </c>
      <c r="I42" s="91" t="s">
        <v>16</v>
      </c>
      <c r="J42" s="38"/>
      <c r="K42" s="37"/>
      <c r="L42" s="38"/>
      <c r="M42" s="92"/>
      <c r="N42" s="60"/>
      <c r="O42" s="93"/>
      <c r="P42" s="38"/>
      <c r="Q42" s="38"/>
      <c r="R42" s="60"/>
      <c r="S42" s="60"/>
      <c r="T42" s="64" t="s">
        <v>995</v>
      </c>
      <c r="U42" s="64"/>
    </row>
    <row r="43" spans="1:21" ht="12" customHeight="1" x14ac:dyDescent="0.2">
      <c r="A43" s="21"/>
      <c r="B43" s="14"/>
      <c r="C43" s="15"/>
      <c r="D43" s="39">
        <v>1.1100000000000001</v>
      </c>
      <c r="E43" s="39">
        <v>1.81</v>
      </c>
      <c r="F43" s="54">
        <v>0.7</v>
      </c>
      <c r="G43" s="55">
        <f>SUM(F42:F43)</f>
        <v>1.81</v>
      </c>
      <c r="H43" s="94">
        <v>3063</v>
      </c>
      <c r="I43" s="95" t="s">
        <v>17</v>
      </c>
      <c r="J43" s="40"/>
      <c r="K43" s="39"/>
      <c r="L43" s="40"/>
      <c r="M43" s="96"/>
      <c r="N43" s="61"/>
      <c r="O43" s="97"/>
      <c r="P43" s="40"/>
      <c r="Q43" s="40"/>
      <c r="R43" s="61"/>
      <c r="S43" s="61"/>
      <c r="T43" s="65" t="s">
        <v>995</v>
      </c>
      <c r="U43" s="65"/>
    </row>
    <row r="44" spans="1:21" ht="12" customHeight="1" x14ac:dyDescent="0.2">
      <c r="A44" s="165" t="s">
        <v>946</v>
      </c>
      <c r="B44" s="217" t="s">
        <v>1019</v>
      </c>
      <c r="C44" s="166" t="s">
        <v>1051</v>
      </c>
      <c r="D44" s="178">
        <v>0</v>
      </c>
      <c r="E44" s="178">
        <v>1.18</v>
      </c>
      <c r="F44" s="179">
        <v>1.18</v>
      </c>
      <c r="G44" s="71">
        <f t="shared" ref="G44:G49" si="1">F44</f>
        <v>1.18</v>
      </c>
      <c r="H44" s="180">
        <v>5163</v>
      </c>
      <c r="I44" s="181" t="s">
        <v>16</v>
      </c>
      <c r="J44" s="182"/>
      <c r="K44" s="178"/>
      <c r="L44" s="182"/>
      <c r="M44" s="183"/>
      <c r="N44" s="184"/>
      <c r="O44" s="185"/>
      <c r="P44" s="182"/>
      <c r="Q44" s="182"/>
      <c r="R44" s="184"/>
      <c r="S44" s="184"/>
      <c r="T44" s="186" t="s">
        <v>986</v>
      </c>
      <c r="U44" s="186"/>
    </row>
    <row r="45" spans="1:21" s="214" customFormat="1" ht="24" customHeight="1" x14ac:dyDescent="0.2">
      <c r="A45" s="13" t="s">
        <v>947</v>
      </c>
      <c r="B45" s="16" t="s">
        <v>1020</v>
      </c>
      <c r="C45" s="218" t="s">
        <v>1052</v>
      </c>
      <c r="D45" s="219">
        <v>0</v>
      </c>
      <c r="E45" s="219">
        <v>0.26</v>
      </c>
      <c r="F45" s="220">
        <v>0.26</v>
      </c>
      <c r="G45" s="221">
        <f t="shared" si="1"/>
        <v>0.26</v>
      </c>
      <c r="H45" s="222">
        <v>1138</v>
      </c>
      <c r="I45" s="223" t="s">
        <v>16</v>
      </c>
      <c r="J45" s="224"/>
      <c r="K45" s="219"/>
      <c r="L45" s="224"/>
      <c r="M45" s="225"/>
      <c r="N45" s="74"/>
      <c r="O45" s="74"/>
      <c r="P45" s="224"/>
      <c r="Q45" s="224"/>
      <c r="R45" s="74"/>
      <c r="S45" s="74"/>
      <c r="T45" s="69" t="s">
        <v>987</v>
      </c>
      <c r="U45" s="69"/>
    </row>
    <row r="46" spans="1:21" s="214" customFormat="1" ht="24" customHeight="1" x14ac:dyDescent="0.2">
      <c r="A46" s="165" t="s">
        <v>948</v>
      </c>
      <c r="B46" s="217" t="s">
        <v>1021</v>
      </c>
      <c r="C46" s="226" t="s">
        <v>1022</v>
      </c>
      <c r="D46" s="254">
        <v>0.01</v>
      </c>
      <c r="E46" s="254">
        <v>0.06</v>
      </c>
      <c r="F46" s="255">
        <v>0.05</v>
      </c>
      <c r="G46" s="221">
        <f t="shared" si="1"/>
        <v>0.05</v>
      </c>
      <c r="H46" s="256">
        <v>219</v>
      </c>
      <c r="I46" s="257" t="s">
        <v>16</v>
      </c>
      <c r="J46" s="258"/>
      <c r="K46" s="254"/>
      <c r="L46" s="258"/>
      <c r="M46" s="259"/>
      <c r="N46" s="185"/>
      <c r="O46" s="185"/>
      <c r="P46" s="258"/>
      <c r="Q46" s="258"/>
      <c r="R46" s="185"/>
      <c r="S46" s="185"/>
      <c r="T46" s="186" t="s">
        <v>988</v>
      </c>
      <c r="U46" s="186"/>
    </row>
    <row r="47" spans="1:21" s="214" customFormat="1" ht="24" customHeight="1" x14ac:dyDescent="0.2">
      <c r="A47" s="13" t="s">
        <v>949</v>
      </c>
      <c r="B47" s="16" t="s">
        <v>1023</v>
      </c>
      <c r="C47" s="218" t="s">
        <v>1024</v>
      </c>
      <c r="D47" s="219">
        <v>0</v>
      </c>
      <c r="E47" s="219">
        <v>0.28000000000000003</v>
      </c>
      <c r="F47" s="220">
        <v>0.28000000000000003</v>
      </c>
      <c r="G47" s="221">
        <f t="shared" si="1"/>
        <v>0.28000000000000003</v>
      </c>
      <c r="H47" s="222">
        <v>1225</v>
      </c>
      <c r="I47" s="223" t="s">
        <v>16</v>
      </c>
      <c r="J47" s="224"/>
      <c r="K47" s="219"/>
      <c r="L47" s="224"/>
      <c r="M47" s="225"/>
      <c r="N47" s="74"/>
      <c r="O47" s="74"/>
      <c r="P47" s="224"/>
      <c r="Q47" s="224"/>
      <c r="R47" s="74"/>
      <c r="S47" s="74"/>
      <c r="T47" s="69" t="s">
        <v>989</v>
      </c>
      <c r="U47" s="69"/>
    </row>
    <row r="48" spans="1:21" s="214" customFormat="1" ht="24" customHeight="1" x14ac:dyDescent="0.2">
      <c r="A48" s="13" t="s">
        <v>950</v>
      </c>
      <c r="B48" s="16" t="s">
        <v>1025</v>
      </c>
      <c r="C48" s="218" t="s">
        <v>1026</v>
      </c>
      <c r="D48" s="219">
        <v>0</v>
      </c>
      <c r="E48" s="219">
        <v>0.33</v>
      </c>
      <c r="F48" s="220">
        <v>0.33</v>
      </c>
      <c r="G48" s="221">
        <f t="shared" si="1"/>
        <v>0.33</v>
      </c>
      <c r="H48" s="222">
        <v>1444</v>
      </c>
      <c r="I48" s="223" t="s">
        <v>16</v>
      </c>
      <c r="J48" s="224"/>
      <c r="K48" s="219"/>
      <c r="L48" s="224"/>
      <c r="M48" s="225"/>
      <c r="N48" s="74"/>
      <c r="O48" s="74"/>
      <c r="P48" s="224"/>
      <c r="Q48" s="224"/>
      <c r="R48" s="74"/>
      <c r="S48" s="74"/>
      <c r="T48" s="69" t="s">
        <v>990</v>
      </c>
      <c r="U48" s="69"/>
    </row>
    <row r="49" spans="1:21" ht="12" customHeight="1" x14ac:dyDescent="0.2">
      <c r="A49" s="13" t="s">
        <v>953</v>
      </c>
      <c r="B49" s="16" t="s">
        <v>1029</v>
      </c>
      <c r="C49" s="17" t="s">
        <v>1032</v>
      </c>
      <c r="D49" s="66">
        <v>0</v>
      </c>
      <c r="E49" s="66">
        <v>0.15</v>
      </c>
      <c r="F49" s="70">
        <v>0.15</v>
      </c>
      <c r="G49" s="71">
        <f t="shared" si="1"/>
        <v>0.15</v>
      </c>
      <c r="H49" s="72">
        <v>656</v>
      </c>
      <c r="I49" s="73" t="s">
        <v>16</v>
      </c>
      <c r="J49" s="67"/>
      <c r="K49" s="66"/>
      <c r="L49" s="67"/>
      <c r="M49" s="75"/>
      <c r="N49" s="68"/>
      <c r="O49" s="74"/>
      <c r="P49" s="67"/>
      <c r="Q49" s="67"/>
      <c r="R49" s="68"/>
      <c r="S49" s="68"/>
      <c r="T49" s="69" t="s">
        <v>992</v>
      </c>
      <c r="U49" s="69"/>
    </row>
    <row r="50" spans="1:21" ht="12" customHeight="1" x14ac:dyDescent="0.2">
      <c r="A50" s="165" t="s">
        <v>954</v>
      </c>
      <c r="B50" s="217"/>
      <c r="C50" s="166" t="s">
        <v>409</v>
      </c>
      <c r="D50" s="168" t="s">
        <v>531</v>
      </c>
      <c r="E50" s="168" t="s">
        <v>955</v>
      </c>
      <c r="F50" s="169">
        <v>0.13</v>
      </c>
      <c r="G50" s="170"/>
      <c r="H50" s="171">
        <v>715</v>
      </c>
      <c r="I50" s="172" t="s">
        <v>18</v>
      </c>
      <c r="J50" s="173"/>
      <c r="K50" s="168"/>
      <c r="L50" s="173"/>
      <c r="M50" s="174"/>
      <c r="N50" s="175"/>
      <c r="O50" s="176"/>
      <c r="P50" s="173"/>
      <c r="Q50" s="173"/>
      <c r="R50" s="175"/>
      <c r="S50" s="175"/>
      <c r="T50" s="177" t="s">
        <v>993</v>
      </c>
      <c r="U50" s="177" t="s">
        <v>958</v>
      </c>
    </row>
    <row r="51" spans="1:21" ht="12" customHeight="1" x14ac:dyDescent="0.2">
      <c r="A51" s="165"/>
      <c r="B51" s="217"/>
      <c r="C51" s="166"/>
      <c r="D51" s="155" t="s">
        <v>955</v>
      </c>
      <c r="E51" s="155" t="s">
        <v>956</v>
      </c>
      <c r="F51" s="156">
        <v>0.15</v>
      </c>
      <c r="G51" s="157"/>
      <c r="H51" s="158">
        <v>525</v>
      </c>
      <c r="I51" s="159" t="s">
        <v>16</v>
      </c>
      <c r="J51" s="160"/>
      <c r="K51" s="155"/>
      <c r="L51" s="160"/>
      <c r="M51" s="161"/>
      <c r="N51" s="162"/>
      <c r="O51" s="163"/>
      <c r="P51" s="160"/>
      <c r="Q51" s="160"/>
      <c r="R51" s="162"/>
      <c r="S51" s="162"/>
      <c r="T51" s="164" t="s">
        <v>993</v>
      </c>
      <c r="U51" s="164" t="s">
        <v>958</v>
      </c>
    </row>
    <row r="52" spans="1:21" ht="12" customHeight="1" x14ac:dyDescent="0.2">
      <c r="A52" s="165"/>
      <c r="B52" s="217"/>
      <c r="C52" s="166"/>
      <c r="D52" s="187" t="s">
        <v>956</v>
      </c>
      <c r="E52" s="187" t="s">
        <v>839</v>
      </c>
      <c r="F52" s="188">
        <v>0.03</v>
      </c>
      <c r="G52" s="189">
        <f>SUM(F50:F52)</f>
        <v>0.31000000000000005</v>
      </c>
      <c r="H52" s="190">
        <v>60</v>
      </c>
      <c r="I52" s="191" t="s">
        <v>17</v>
      </c>
      <c r="J52" s="192"/>
      <c r="K52" s="187"/>
      <c r="L52" s="192"/>
      <c r="M52" s="193"/>
      <c r="N52" s="194"/>
      <c r="O52" s="195"/>
      <c r="P52" s="192"/>
      <c r="Q52" s="192"/>
      <c r="R52" s="194"/>
      <c r="S52" s="194"/>
      <c r="T52" s="196" t="s">
        <v>993</v>
      </c>
      <c r="U52" s="196" t="s">
        <v>958</v>
      </c>
    </row>
    <row r="53" spans="1:21" ht="12" customHeight="1" x14ac:dyDescent="0.2">
      <c r="A53" s="13" t="s">
        <v>957</v>
      </c>
      <c r="B53" s="16"/>
      <c r="C53" s="17" t="s">
        <v>793</v>
      </c>
      <c r="D53" s="66" t="s">
        <v>531</v>
      </c>
      <c r="E53" s="66" t="s">
        <v>955</v>
      </c>
      <c r="F53" s="70">
        <v>0.13</v>
      </c>
      <c r="G53" s="71">
        <f>F53</f>
        <v>0.13</v>
      </c>
      <c r="H53" s="72">
        <v>520</v>
      </c>
      <c r="I53" s="73" t="s">
        <v>18</v>
      </c>
      <c r="J53" s="67"/>
      <c r="K53" s="66"/>
      <c r="L53" s="67"/>
      <c r="M53" s="75"/>
      <c r="N53" s="68"/>
      <c r="O53" s="74"/>
      <c r="P53" s="67"/>
      <c r="Q53" s="67"/>
      <c r="R53" s="68"/>
      <c r="S53" s="68"/>
      <c r="T53" s="69" t="s">
        <v>994</v>
      </c>
      <c r="U53" s="69" t="s">
        <v>958</v>
      </c>
    </row>
    <row r="54" spans="1:21" ht="5.0999999999999996" customHeight="1" x14ac:dyDescent="0.2">
      <c r="A54" s="41"/>
      <c r="B54" s="41"/>
      <c r="C54" s="42"/>
      <c r="F54" s="32"/>
      <c r="G54" s="32"/>
      <c r="M54" s="76"/>
      <c r="N54" s="62"/>
      <c r="R54" s="62"/>
      <c r="S54" s="62"/>
    </row>
    <row r="55" spans="1:21" ht="12" customHeight="1" x14ac:dyDescent="0.2">
      <c r="A55" s="43" t="s">
        <v>358</v>
      </c>
      <c r="B55" s="26"/>
      <c r="C55" s="26"/>
      <c r="D55" s="26"/>
      <c r="E55" s="26"/>
      <c r="F55" s="56"/>
      <c r="G55" s="44">
        <f>SUM(G8:G53)</f>
        <v>55.569999999999993</v>
      </c>
      <c r="H55" s="45">
        <f>SUM(H8:H53)</f>
        <v>243131</v>
      </c>
      <c r="I55" s="27"/>
      <c r="J55" s="8"/>
      <c r="K55" s="28"/>
      <c r="L55" s="29" t="s">
        <v>19</v>
      </c>
      <c r="M55" s="77">
        <f>SUM(M8:M53)</f>
        <v>19.7</v>
      </c>
      <c r="N55" s="63">
        <f>SUM(N8:N53)</f>
        <v>157</v>
      </c>
      <c r="O55" s="25"/>
      <c r="P55" s="25"/>
      <c r="Q55" s="29" t="s">
        <v>20</v>
      </c>
      <c r="R55" s="63">
        <f>SUM(R8:R53)</f>
        <v>0</v>
      </c>
      <c r="S55" s="63">
        <f>SUM(S8:S53)</f>
        <v>0</v>
      </c>
      <c r="T55" s="25"/>
    </row>
    <row r="56" spans="1:21" ht="12" customHeight="1" x14ac:dyDescent="0.2">
      <c r="A56" s="46" t="s">
        <v>21</v>
      </c>
      <c r="B56" s="30"/>
      <c r="C56" s="30"/>
      <c r="D56" s="30"/>
      <c r="E56" s="30"/>
      <c r="F56" s="56"/>
      <c r="G56" s="78">
        <f>SUMIF(I8:I53,"melnais",F8:F53)+SUMIF(I8:I53,"virsmas aps.",F8:F53)</f>
        <v>2.2799999999999998</v>
      </c>
      <c r="H56" s="79">
        <f>SUMIF(I8:I53,"melnais",H8:H53)+SUMIF(I8:I53,"virsmas aps.",H8:H53)</f>
        <v>10073</v>
      </c>
      <c r="I56" s="31"/>
      <c r="J56" s="32"/>
      <c r="K56" s="25"/>
      <c r="L56" s="25"/>
      <c r="M56" s="33"/>
      <c r="N56" s="33"/>
      <c r="O56" s="25"/>
      <c r="P56" s="25"/>
      <c r="Q56" s="25"/>
      <c r="R56" s="25"/>
      <c r="S56" s="25"/>
      <c r="T56" s="25"/>
    </row>
    <row r="57" spans="1:21" ht="12" customHeight="1" x14ac:dyDescent="0.2">
      <c r="A57" s="46" t="s">
        <v>22</v>
      </c>
      <c r="B57" s="30"/>
      <c r="C57" s="30"/>
      <c r="D57" s="30"/>
      <c r="E57" s="30"/>
      <c r="F57" s="56"/>
      <c r="G57" s="78">
        <f>SUMIF(I8:I53,"bruģis",F8:F53)</f>
        <v>0</v>
      </c>
      <c r="H57" s="79">
        <f>SUMIF(I8:I53,"bruģis",H8:H53)</f>
        <v>0</v>
      </c>
      <c r="J57" s="89"/>
      <c r="K57" s="89"/>
      <c r="L57" s="89"/>
      <c r="O57" s="25"/>
      <c r="P57" s="25"/>
      <c r="Q57" s="25"/>
      <c r="R57" s="25"/>
      <c r="S57" s="25"/>
      <c r="T57" s="25"/>
    </row>
    <row r="58" spans="1:21" ht="12" customHeight="1" x14ac:dyDescent="0.2">
      <c r="A58" s="46" t="s">
        <v>23</v>
      </c>
      <c r="B58" s="30"/>
      <c r="C58" s="30"/>
      <c r="D58" s="30"/>
      <c r="E58" s="30"/>
      <c r="F58" s="56"/>
      <c r="G58" s="78">
        <f>SUMIF(I8:I53,"grants",F8:F53)</f>
        <v>52.009999999999991</v>
      </c>
      <c r="H58" s="79">
        <f>SUMIF(I8:I53,"grants",H8:H53)</f>
        <v>227459</v>
      </c>
      <c r="J58" s="89"/>
      <c r="K58" s="25"/>
      <c r="L58" s="89" t="s">
        <v>45</v>
      </c>
      <c r="O58" s="25"/>
      <c r="P58" s="25"/>
      <c r="Q58" s="25"/>
      <c r="R58" s="25"/>
      <c r="S58" s="25"/>
      <c r="T58" s="25"/>
    </row>
    <row r="59" spans="1:21" ht="12" customHeight="1" x14ac:dyDescent="0.2">
      <c r="A59" s="46" t="s">
        <v>25</v>
      </c>
      <c r="B59" s="30"/>
      <c r="C59" s="30"/>
      <c r="D59" s="30"/>
      <c r="E59" s="30"/>
      <c r="F59" s="56"/>
      <c r="G59" s="78">
        <f>SUMIF(I8:I53,"cits segums",F8:F53)</f>
        <v>1.28</v>
      </c>
      <c r="H59" s="79">
        <f>SUMIF(I8:I53,"cits segums",H8:H53)</f>
        <v>5599</v>
      </c>
      <c r="I59" s="32"/>
      <c r="J59" s="8"/>
      <c r="K59" s="34"/>
      <c r="O59" s="25"/>
      <c r="P59" s="25"/>
      <c r="Q59" s="25"/>
      <c r="R59" s="25"/>
      <c r="S59" s="25"/>
      <c r="T59" s="25"/>
    </row>
    <row r="60" spans="1:21" ht="5.0999999999999996" customHeight="1" x14ac:dyDescent="0.2">
      <c r="A60" s="5"/>
      <c r="B60" s="5"/>
      <c r="C60" s="5"/>
      <c r="D60" s="5"/>
      <c r="E60" s="5"/>
      <c r="F60" s="35"/>
      <c r="G60" s="35"/>
      <c r="H60" s="47"/>
      <c r="I60" s="23"/>
      <c r="J60" s="8"/>
      <c r="K60" s="25"/>
      <c r="O60" s="25"/>
      <c r="P60" s="25"/>
      <c r="Q60" s="25"/>
      <c r="R60" s="25"/>
      <c r="S60" s="25"/>
      <c r="T60" s="25"/>
    </row>
    <row r="61" spans="1:21" ht="12" customHeight="1" x14ac:dyDescent="0.2">
      <c r="A61" s="4" t="s">
        <v>44</v>
      </c>
      <c r="B61" s="81" t="s">
        <v>24</v>
      </c>
      <c r="C61" s="81"/>
      <c r="D61" s="81"/>
      <c r="E61" s="81"/>
      <c r="F61" s="81"/>
      <c r="G61" s="36"/>
      <c r="H61" s="85" t="s">
        <v>40</v>
      </c>
      <c r="I61" s="298" t="str">
        <f>KOPA!A31</f>
        <v>2025.gada 10.maijs</v>
      </c>
      <c r="J61" s="298"/>
      <c r="K61" s="84"/>
      <c r="L61" s="85" t="s">
        <v>41</v>
      </c>
      <c r="M61" s="36"/>
      <c r="N61" s="36"/>
      <c r="Q61" s="25"/>
      <c r="R61" s="25"/>
      <c r="S61" s="25"/>
      <c r="T61" s="25"/>
    </row>
    <row r="62" spans="1:21" ht="5.0999999999999996" customHeight="1" x14ac:dyDescent="0.2">
      <c r="A62" s="6"/>
      <c r="B62" s="82"/>
      <c r="C62" s="82"/>
      <c r="D62" s="82"/>
      <c r="E62" s="82"/>
      <c r="F62" s="82"/>
      <c r="G62" s="88"/>
      <c r="H62" s="83"/>
      <c r="I62" s="82"/>
      <c r="J62" s="82"/>
      <c r="K62" s="83"/>
      <c r="L62" s="86"/>
      <c r="N62" s="88"/>
      <c r="O62" s="88"/>
      <c r="P62" s="58"/>
      <c r="Q62" s="25"/>
      <c r="R62" s="25"/>
      <c r="S62" s="25"/>
      <c r="T62" s="25"/>
    </row>
    <row r="63" spans="1:21" ht="12" customHeight="1" x14ac:dyDescent="0.2">
      <c r="A63" s="4" t="s">
        <v>43</v>
      </c>
      <c r="B63" s="81" t="s">
        <v>63</v>
      </c>
      <c r="C63" s="81"/>
      <c r="D63" s="81"/>
      <c r="E63" s="81"/>
      <c r="F63" s="81"/>
      <c r="G63" s="36"/>
      <c r="H63" s="85" t="s">
        <v>40</v>
      </c>
      <c r="I63" s="298"/>
      <c r="J63" s="298"/>
      <c r="K63" s="84"/>
      <c r="L63" s="85" t="s">
        <v>41</v>
      </c>
      <c r="M63" s="36"/>
      <c r="N63" s="36"/>
      <c r="Q63" s="25"/>
      <c r="R63" s="25"/>
      <c r="S63" s="25"/>
      <c r="T63" s="25"/>
    </row>
    <row r="64" spans="1:21" ht="5.0999999999999996" customHeight="1" x14ac:dyDescent="0.2">
      <c r="A64" s="4"/>
      <c r="B64" s="82"/>
      <c r="C64" s="82"/>
      <c r="D64" s="82"/>
      <c r="E64" s="82"/>
      <c r="F64" s="82"/>
      <c r="G64" s="88"/>
      <c r="H64" s="83"/>
      <c r="I64" s="82"/>
      <c r="J64" s="82"/>
      <c r="K64" s="83"/>
      <c r="L64" s="86"/>
      <c r="N64" s="88"/>
      <c r="O64" s="88"/>
      <c r="P64" s="58"/>
      <c r="Q64" s="25"/>
      <c r="R64" s="25"/>
      <c r="S64" s="25"/>
      <c r="T64" s="25"/>
    </row>
    <row r="65" spans="1:21" ht="12" customHeight="1" x14ac:dyDescent="0.2">
      <c r="A65" s="4" t="s">
        <v>42</v>
      </c>
      <c r="B65" s="81" t="s">
        <v>64</v>
      </c>
      <c r="C65" s="81"/>
      <c r="D65" s="81"/>
      <c r="E65" s="81"/>
      <c r="F65" s="81"/>
      <c r="G65" s="36"/>
      <c r="H65" s="85" t="s">
        <v>40</v>
      </c>
      <c r="I65" s="298"/>
      <c r="J65" s="298"/>
      <c r="K65" s="84"/>
      <c r="L65" s="85" t="s">
        <v>41</v>
      </c>
      <c r="M65" s="36"/>
      <c r="N65" s="36"/>
      <c r="Q65" s="25"/>
      <c r="R65" s="25"/>
      <c r="S65" s="25"/>
      <c r="T65" s="25"/>
    </row>
    <row r="66" spans="1:21" ht="5.0999999999999996" customHeight="1" x14ac:dyDescent="0.2">
      <c r="D66" s="287"/>
      <c r="E66" s="287"/>
      <c r="F66" s="287"/>
      <c r="G66" s="288"/>
      <c r="H66" s="288"/>
      <c r="I66" s="287"/>
      <c r="J66" s="287"/>
      <c r="K66" s="288"/>
      <c r="L66" s="288"/>
      <c r="N66" s="289"/>
      <c r="O66" s="289"/>
      <c r="P66" s="58"/>
    </row>
    <row r="67" spans="1:21" ht="14.1" customHeight="1" x14ac:dyDescent="0.25">
      <c r="A67" s="87"/>
      <c r="B67" s="290" t="s">
        <v>39</v>
      </c>
      <c r="C67" s="290"/>
      <c r="D67" s="290"/>
      <c r="E67" s="290"/>
      <c r="F67" s="290"/>
      <c r="G67" s="290"/>
      <c r="H67" s="290"/>
      <c r="I67" s="290"/>
      <c r="J67" s="290"/>
      <c r="K67" s="290"/>
      <c r="L67" s="290"/>
      <c r="M67" s="290"/>
      <c r="N67" s="290"/>
      <c r="O67" s="290"/>
      <c r="P67" s="290"/>
      <c r="Q67" s="290"/>
      <c r="R67" s="290"/>
      <c r="S67" s="290"/>
      <c r="T67" s="290"/>
      <c r="U67" s="87"/>
    </row>
  </sheetData>
  <mergeCells count="30">
    <mergeCell ref="U3:U6"/>
    <mergeCell ref="D4:I4"/>
    <mergeCell ref="J4:Q4"/>
    <mergeCell ref="R4:S5"/>
    <mergeCell ref="D5:E5"/>
    <mergeCell ref="E1:P2"/>
    <mergeCell ref="A3:A6"/>
    <mergeCell ref="B3:C6"/>
    <mergeCell ref="D3:S3"/>
    <mergeCell ref="T3:T5"/>
    <mergeCell ref="N66:O66"/>
    <mergeCell ref="B67:T67"/>
    <mergeCell ref="N5:N6"/>
    <mergeCell ref="O5:O6"/>
    <mergeCell ref="P5:P6"/>
    <mergeCell ref="Q5:Q6"/>
    <mergeCell ref="B7:C7"/>
    <mergeCell ref="F7:G7"/>
    <mergeCell ref="F5:G5"/>
    <mergeCell ref="H5:H6"/>
    <mergeCell ref="I5:I6"/>
    <mergeCell ref="J5:J6"/>
    <mergeCell ref="K5:L5"/>
    <mergeCell ref="M5:M6"/>
    <mergeCell ref="C9:C10"/>
    <mergeCell ref="C12:C13"/>
    <mergeCell ref="I61:J61"/>
    <mergeCell ref="I63:J63"/>
    <mergeCell ref="I65:J65"/>
    <mergeCell ref="D66:L66"/>
  </mergeCells>
  <pageMargins left="0.19685039370078741" right="0.19685039370078741" top="0.255" bottom="0.48749999999999999" header="0.31496062992125984" footer="0.31496062992125984"/>
  <pageSetup paperSize="9" scale="79" orientation="landscape" r:id="rId1"/>
  <headerFooter>
    <oddFooter xml:space="preserve">&amp;RLapa &amp;P no &amp;N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7</vt:i4>
      </vt:variant>
    </vt:vector>
  </HeadingPairs>
  <TitlesOfParts>
    <vt:vector size="7" baseType="lpstr">
      <vt:lpstr>KOPA</vt:lpstr>
      <vt:lpstr>Livani</vt:lpstr>
      <vt:lpstr>Jersikas</vt:lpstr>
      <vt:lpstr>Rozupes</vt:lpstr>
      <vt:lpstr>Rudzatu</vt:lpstr>
      <vt:lpstr>Sutru</vt:lpstr>
      <vt:lpstr>Turku</vt:lpstr>
    </vt:vector>
  </TitlesOfParts>
  <Company>LVCELI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LVC</dc:creator>
  <cp:lastModifiedBy>Andris Naidovskis</cp:lastModifiedBy>
  <cp:lastPrinted>2024-10-18T15:33:02Z</cp:lastPrinted>
  <dcterms:created xsi:type="dcterms:W3CDTF">2009-09-21T08:59:56Z</dcterms:created>
  <dcterms:modified xsi:type="dcterms:W3CDTF">2025-05-14T05:26:36Z</dcterms:modified>
</cp:coreProperties>
</file>